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10" windowWidth="2835" windowHeight="5595"/>
  </bookViews>
  <sheets>
    <sheet name="Estimated RC Pro Rata" sheetId="6" r:id="rId1"/>
    <sheet name="FY11A ESG funded agencies" sheetId="7" r:id="rId2"/>
  </sheets>
  <calcPr calcId="145621"/>
</workbook>
</file>

<file path=xl/calcChain.xml><?xml version="1.0" encoding="utf-8"?>
<calcChain xmlns="http://schemas.openxmlformats.org/spreadsheetml/2006/main">
  <c r="G99" i="6" l="1"/>
  <c r="G98" i="6"/>
  <c r="I98" i="6" s="1"/>
  <c r="G95" i="6"/>
  <c r="J95" i="6" s="1"/>
  <c r="G94" i="6"/>
  <c r="H94" i="6" s="1"/>
  <c r="G93" i="6"/>
  <c r="G88" i="6"/>
  <c r="I88" i="6" s="1"/>
  <c r="G85" i="6"/>
  <c r="J85" i="6" s="1"/>
  <c r="G84" i="6"/>
  <c r="H84" i="6" s="1"/>
  <c r="G83" i="6"/>
  <c r="G82" i="6"/>
  <c r="I82" i="6" s="1"/>
  <c r="G81" i="6"/>
  <c r="J81" i="6" s="1"/>
  <c r="G80" i="6"/>
  <c r="H80" i="6" s="1"/>
  <c r="G79" i="6"/>
  <c r="G76" i="6"/>
  <c r="I76" i="6" s="1"/>
  <c r="G75" i="6"/>
  <c r="J75" i="6" s="1"/>
  <c r="G74" i="6"/>
  <c r="H74" i="6" s="1"/>
  <c r="G73" i="6"/>
  <c r="G70" i="6"/>
  <c r="I70" i="6" s="1"/>
  <c r="I69" i="6" s="1"/>
  <c r="G67" i="6"/>
  <c r="J67" i="6" s="1"/>
  <c r="G64" i="6"/>
  <c r="H64" i="6" s="1"/>
  <c r="G63" i="6"/>
  <c r="J63" i="6" s="1"/>
  <c r="G60" i="6"/>
  <c r="I60" i="6" s="1"/>
  <c r="G59" i="6"/>
  <c r="J59" i="6" s="1"/>
  <c r="G58" i="6"/>
  <c r="H58" i="6" s="1"/>
  <c r="G57" i="6"/>
  <c r="G56" i="6"/>
  <c r="J56" i="6" s="1"/>
  <c r="G55" i="6"/>
  <c r="J55" i="6" s="1"/>
  <c r="G54" i="6"/>
  <c r="H54" i="6" s="1"/>
  <c r="G53" i="6"/>
  <c r="G52" i="6"/>
  <c r="G51" i="6"/>
  <c r="G50" i="6"/>
  <c r="I50" i="6" s="1"/>
  <c r="I49" i="6" s="1"/>
  <c r="G49" i="6"/>
  <c r="G90" i="6"/>
  <c r="J90" i="6" s="1"/>
  <c r="G131" i="6"/>
  <c r="H131" i="6" s="1"/>
  <c r="G130" i="6"/>
  <c r="I130" i="6" s="1"/>
  <c r="G129" i="6"/>
  <c r="G128" i="6"/>
  <c r="J128" i="6" s="1"/>
  <c r="G127" i="6"/>
  <c r="H127" i="6" s="1"/>
  <c r="G126" i="6"/>
  <c r="I126" i="6" s="1"/>
  <c r="G125" i="6"/>
  <c r="I125" i="6" s="1"/>
  <c r="G124" i="6"/>
  <c r="J124" i="6" s="1"/>
  <c r="G122" i="6"/>
  <c r="H122" i="6" s="1"/>
  <c r="G121" i="6"/>
  <c r="I121" i="6" s="1"/>
  <c r="G120" i="6"/>
  <c r="I120" i="6" s="1"/>
  <c r="G118" i="6"/>
  <c r="J118" i="6" s="1"/>
  <c r="G115" i="6"/>
  <c r="H115" i="6" s="1"/>
  <c r="G114" i="6"/>
  <c r="I114" i="6" s="1"/>
  <c r="G113" i="6"/>
  <c r="I113" i="6" s="1"/>
  <c r="G111" i="6"/>
  <c r="J111" i="6" s="1"/>
  <c r="G89" i="6"/>
  <c r="H89" i="6" s="1"/>
  <c r="G110" i="6"/>
  <c r="I110" i="6" s="1"/>
  <c r="G109" i="6"/>
  <c r="I109" i="6" s="1"/>
  <c r="G108" i="6"/>
  <c r="J108" i="6" s="1"/>
  <c r="G107" i="6"/>
  <c r="H107" i="6" s="1"/>
  <c r="G106" i="6"/>
  <c r="I106" i="6" s="1"/>
  <c r="G105" i="6"/>
  <c r="I105" i="6" s="1"/>
  <c r="G104" i="6"/>
  <c r="J104" i="6" s="1"/>
  <c r="G103" i="6"/>
  <c r="H103" i="6" s="1"/>
  <c r="G48" i="6"/>
  <c r="G47" i="6"/>
  <c r="I47" i="6" s="1"/>
  <c r="G46" i="6"/>
  <c r="J46" i="6" s="1"/>
  <c r="G45" i="6"/>
  <c r="H45" i="6" s="1"/>
  <c r="G44" i="6"/>
  <c r="G43" i="6"/>
  <c r="I43" i="6" s="1"/>
  <c r="G119" i="6"/>
  <c r="I119" i="6" s="1"/>
  <c r="G117" i="6"/>
  <c r="H117" i="6" s="1"/>
  <c r="G112" i="6"/>
  <c r="G40" i="6"/>
  <c r="I40" i="6" s="1"/>
  <c r="G39" i="6"/>
  <c r="I39" i="6" s="1"/>
  <c r="G36" i="6"/>
  <c r="H36" i="6" s="1"/>
  <c r="G35" i="6"/>
  <c r="G34" i="6"/>
  <c r="I34" i="6" s="1"/>
  <c r="G33" i="6"/>
  <c r="I33" i="6" s="1"/>
  <c r="G30" i="6"/>
  <c r="H30" i="6" s="1"/>
  <c r="G29" i="6"/>
  <c r="G28" i="6"/>
  <c r="I28" i="6" s="1"/>
  <c r="G27" i="6"/>
  <c r="I27" i="6" s="1"/>
  <c r="G26" i="6"/>
  <c r="H26" i="6" s="1"/>
  <c r="G23" i="6"/>
  <c r="G20" i="6"/>
  <c r="I20" i="6" s="1"/>
  <c r="G19" i="6"/>
  <c r="I19" i="6" s="1"/>
  <c r="G123" i="6"/>
  <c r="H123" i="6" s="1"/>
  <c r="G116" i="6"/>
  <c r="G16" i="6"/>
  <c r="I16" i="6" s="1"/>
  <c r="G15" i="6"/>
  <c r="J15" i="6" s="1"/>
  <c r="G102" i="6"/>
  <c r="H102" i="6" s="1"/>
  <c r="G12" i="6"/>
  <c r="G11" i="6"/>
  <c r="I11" i="6" s="1"/>
  <c r="G8" i="6"/>
  <c r="I8" i="6" s="1"/>
  <c r="G7" i="6"/>
  <c r="H7" i="6" s="1"/>
  <c r="G6" i="6"/>
  <c r="G5" i="6"/>
  <c r="I5" i="6" s="1"/>
  <c r="G4" i="6"/>
  <c r="H4" i="6" s="1"/>
  <c r="F133" i="6"/>
  <c r="K101" i="6"/>
  <c r="K133" i="6" s="1"/>
  <c r="M171" i="7"/>
  <c r="N149" i="7" s="1"/>
  <c r="L171" i="7"/>
  <c r="K171" i="7"/>
  <c r="N171" i="7" s="1"/>
  <c r="J171" i="7"/>
  <c r="I171" i="7"/>
  <c r="H171" i="7"/>
  <c r="S164" i="7"/>
  <c r="N164" i="7"/>
  <c r="N150" i="7"/>
  <c r="N148" i="7"/>
  <c r="N147" i="7"/>
  <c r="S84" i="7"/>
  <c r="N82" i="7"/>
  <c r="S88" i="7"/>
  <c r="N88" i="7"/>
  <c r="S161" i="7"/>
  <c r="N161" i="7"/>
  <c r="S135" i="7"/>
  <c r="N135" i="7"/>
  <c r="O135" i="7" s="1"/>
  <c r="S107" i="7"/>
  <c r="N35" i="7"/>
  <c r="N34" i="7"/>
  <c r="N33" i="7"/>
  <c r="S134" i="7"/>
  <c r="N134" i="7"/>
  <c r="S122" i="7"/>
  <c r="S121" i="7"/>
  <c r="N121" i="7"/>
  <c r="N120" i="7"/>
  <c r="S157" i="7"/>
  <c r="N157" i="7"/>
  <c r="S20" i="7"/>
  <c r="N20" i="7"/>
  <c r="S19" i="7"/>
  <c r="N19" i="7"/>
  <c r="S46" i="7"/>
  <c r="N46" i="7"/>
  <c r="N53" i="7"/>
  <c r="N25" i="7"/>
  <c r="S29" i="7"/>
  <c r="N29" i="7"/>
  <c r="N81" i="7"/>
  <c r="S87" i="7"/>
  <c r="N87" i="7"/>
  <c r="O87" i="7" s="1"/>
  <c r="S133" i="7"/>
  <c r="N133" i="7"/>
  <c r="N128" i="7"/>
  <c r="S59" i="7"/>
  <c r="S119" i="7"/>
  <c r="N119" i="7"/>
  <c r="S18" i="7"/>
  <c r="S17" i="7"/>
  <c r="N17" i="7"/>
  <c r="S96" i="7"/>
  <c r="S77" i="7"/>
  <c r="N77" i="7"/>
  <c r="O77" i="7" s="1"/>
  <c r="N76" i="7"/>
  <c r="N42" i="7"/>
  <c r="S65" i="7"/>
  <c r="S156" i="7"/>
  <c r="N156" i="7"/>
  <c r="S110" i="7"/>
  <c r="N146" i="7"/>
  <c r="S83" i="7"/>
  <c r="N83" i="7"/>
  <c r="N80" i="7"/>
  <c r="N90" i="7"/>
  <c r="S93" i="7"/>
  <c r="N86" i="7"/>
  <c r="S73" i="7"/>
  <c r="N73" i="7"/>
  <c r="S132" i="7"/>
  <c r="N132" i="7"/>
  <c r="S32" i="7"/>
  <c r="N32" i="7"/>
  <c r="S127" i="7"/>
  <c r="N127" i="7"/>
  <c r="N99" i="7"/>
  <c r="N155" i="7"/>
  <c r="S71" i="7"/>
  <c r="N71" i="7"/>
  <c r="S58" i="7"/>
  <c r="N70" i="7"/>
  <c r="S98" i="7"/>
  <c r="N98" i="7"/>
  <c r="S69" i="7"/>
  <c r="N69" i="7"/>
  <c r="S118" i="7"/>
  <c r="N118" i="7"/>
  <c r="S117" i="7"/>
  <c r="N117" i="7"/>
  <c r="S154" i="7"/>
  <c r="N62" i="7"/>
  <c r="S16" i="7"/>
  <c r="N16" i="7"/>
  <c r="S105" i="7"/>
  <c r="N105" i="7"/>
  <c r="S28" i="7"/>
  <c r="N28" i="7"/>
  <c r="S68" i="7"/>
  <c r="N68" i="7"/>
  <c r="S97" i="7"/>
  <c r="N97" i="7"/>
  <c r="S95" i="7"/>
  <c r="N48" i="7"/>
  <c r="S66" i="7"/>
  <c r="N66" i="7"/>
  <c r="S52" i="7"/>
  <c r="N52" i="7"/>
  <c r="S41" i="7"/>
  <c r="N24" i="7"/>
  <c r="S38" i="7"/>
  <c r="N38" i="7"/>
  <c r="R145" i="7"/>
  <c r="Q145" i="7"/>
  <c r="P145" i="7"/>
  <c r="N145" i="7"/>
  <c r="S131" i="7"/>
  <c r="N131" i="7"/>
  <c r="S15" i="7"/>
  <c r="N15" i="7"/>
  <c r="S22" i="7"/>
  <c r="N22" i="7"/>
  <c r="N144" i="7"/>
  <c r="O144" i="7" s="1"/>
  <c r="S102" i="7"/>
  <c r="N102" i="7"/>
  <c r="N79" i="7"/>
  <c r="S109" i="7"/>
  <c r="N109" i="7"/>
  <c r="N50" i="7"/>
  <c r="S163" i="7"/>
  <c r="S143" i="7"/>
  <c r="N143" i="7"/>
  <c r="S142" i="7"/>
  <c r="N141" i="7"/>
  <c r="S140" i="7"/>
  <c r="S139" i="7"/>
  <c r="N139" i="7"/>
  <c r="S138" i="7"/>
  <c r="N137" i="7"/>
  <c r="S101" i="7"/>
  <c r="N101" i="7"/>
  <c r="S130" i="7"/>
  <c r="N130" i="7"/>
  <c r="S129" i="7"/>
  <c r="N129" i="7"/>
  <c r="S106" i="7"/>
  <c r="N106" i="7"/>
  <c r="O106" i="7" s="1"/>
  <c r="S126" i="7"/>
  <c r="N126" i="7"/>
  <c r="N125" i="7"/>
  <c r="S124" i="7"/>
  <c r="N124" i="7"/>
  <c r="S55" i="7"/>
  <c r="N55" i="7"/>
  <c r="N54" i="7"/>
  <c r="O54" i="7" s="1"/>
  <c r="S57" i="7"/>
  <c r="N116" i="7"/>
  <c r="S115" i="7"/>
  <c r="N114" i="7"/>
  <c r="N113" i="7"/>
  <c r="S112" i="7"/>
  <c r="S111" i="7"/>
  <c r="N111" i="7"/>
  <c r="S153" i="7"/>
  <c r="N153" i="7"/>
  <c r="N152" i="7"/>
  <c r="S14" i="7"/>
  <c r="N14" i="7"/>
  <c r="N26" i="7"/>
  <c r="S67" i="7"/>
  <c r="N78" i="7"/>
  <c r="S159" i="7"/>
  <c r="N159" i="7"/>
  <c r="S45" i="7"/>
  <c r="N67" i="7"/>
  <c r="O67" i="7" s="1"/>
  <c r="S63" i="7"/>
  <c r="N45" i="7"/>
  <c r="N21" i="7"/>
  <c r="S37" i="7"/>
  <c r="N37" i="7"/>
  <c r="E5" i="7"/>
  <c r="E4" i="7"/>
  <c r="G8" i="7" s="1"/>
  <c r="O157" i="7" s="1"/>
  <c r="O128" i="7"/>
  <c r="N27" i="7"/>
  <c r="N151" i="7"/>
  <c r="N63" i="7"/>
  <c r="N112" i="7"/>
  <c r="N115" i="7"/>
  <c r="N57" i="7"/>
  <c r="N138" i="7"/>
  <c r="O138" i="7"/>
  <c r="N140" i="7"/>
  <c r="N142" i="7"/>
  <c r="N163" i="7"/>
  <c r="N23" i="7"/>
  <c r="N41" i="7"/>
  <c r="N95" i="7"/>
  <c r="N92" i="7"/>
  <c r="N160" i="7"/>
  <c r="N154" i="7"/>
  <c r="N58" i="7"/>
  <c r="N72" i="7"/>
  <c r="N93" i="7"/>
  <c r="N103" i="7"/>
  <c r="N110" i="7"/>
  <c r="N65" i="7"/>
  <c r="N75" i="7"/>
  <c r="N96" i="7"/>
  <c r="N18" i="7"/>
  <c r="N59" i="7"/>
  <c r="N43" i="7"/>
  <c r="N30" i="7"/>
  <c r="N158" i="7"/>
  <c r="N122" i="7"/>
  <c r="O122" i="7"/>
  <c r="N123" i="7"/>
  <c r="N107" i="7"/>
  <c r="N136" i="7"/>
  <c r="N162" i="7"/>
  <c r="N84" i="7"/>
  <c r="O26" i="7"/>
  <c r="O55" i="7"/>
  <c r="O116" i="7"/>
  <c r="O66" i="7" l="1"/>
  <c r="O25" i="7"/>
  <c r="O33" i="7"/>
  <c r="O107" i="7"/>
  <c r="O69" i="7"/>
  <c r="O70" i="7"/>
  <c r="O142" i="7"/>
  <c r="O162" i="7"/>
  <c r="O129" i="7"/>
  <c r="O115" i="7"/>
  <c r="O171" i="7"/>
  <c r="S145" i="7"/>
  <c r="O52" i="7"/>
  <c r="O62" i="7"/>
  <c r="O17" i="7"/>
  <c r="O134" i="7"/>
  <c r="J39" i="6"/>
  <c r="J113" i="6"/>
  <c r="I45" i="6"/>
  <c r="J50" i="6"/>
  <c r="I4" i="6"/>
  <c r="J4" i="6"/>
  <c r="J27" i="6"/>
  <c r="I102" i="6"/>
  <c r="J8" i="6"/>
  <c r="J33" i="6"/>
  <c r="J105" i="6"/>
  <c r="J76" i="6"/>
  <c r="H109" i="6"/>
  <c r="I115" i="6"/>
  <c r="J19" i="6"/>
  <c r="J119" i="6"/>
  <c r="J125" i="6"/>
  <c r="H120" i="6"/>
  <c r="J11" i="6"/>
  <c r="J20" i="6"/>
  <c r="J18" i="6" s="1"/>
  <c r="L18" i="6" s="1"/>
  <c r="J34" i="6"/>
  <c r="J43" i="6"/>
  <c r="J106" i="6"/>
  <c r="J114" i="6"/>
  <c r="J126" i="6"/>
  <c r="J82" i="6"/>
  <c r="J66" i="6"/>
  <c r="L66" i="6" s="1"/>
  <c r="I129" i="6"/>
  <c r="H129" i="6"/>
  <c r="I56" i="6"/>
  <c r="H56" i="6"/>
  <c r="J109" i="6"/>
  <c r="J120" i="6"/>
  <c r="J129" i="6"/>
  <c r="J60" i="6"/>
  <c r="J88" i="6"/>
  <c r="H6" i="6"/>
  <c r="J6" i="6"/>
  <c r="H12" i="6"/>
  <c r="J12" i="6"/>
  <c r="H116" i="6"/>
  <c r="J116" i="6"/>
  <c r="I23" i="6"/>
  <c r="I22" i="6" s="1"/>
  <c r="J23" i="6"/>
  <c r="H29" i="6"/>
  <c r="J29" i="6"/>
  <c r="H35" i="6"/>
  <c r="J35" i="6"/>
  <c r="H112" i="6"/>
  <c r="J112" i="6"/>
  <c r="H44" i="6"/>
  <c r="J44" i="6"/>
  <c r="I53" i="6"/>
  <c r="J53" i="6"/>
  <c r="I57" i="6"/>
  <c r="J57" i="6"/>
  <c r="I73" i="6"/>
  <c r="J73" i="6"/>
  <c r="I79" i="6"/>
  <c r="J79" i="6"/>
  <c r="I83" i="6"/>
  <c r="J83" i="6"/>
  <c r="I93" i="6"/>
  <c r="J93" i="6"/>
  <c r="I99" i="6"/>
  <c r="I97" i="6" s="1"/>
  <c r="J99" i="6"/>
  <c r="J5" i="6"/>
  <c r="J16" i="6"/>
  <c r="J14" i="6" s="1"/>
  <c r="L14" i="6" s="1"/>
  <c r="J28" i="6"/>
  <c r="J40" i="6"/>
  <c r="J38" i="6" s="1"/>
  <c r="L38" i="6" s="1"/>
  <c r="J47" i="6"/>
  <c r="J110" i="6"/>
  <c r="J121" i="6"/>
  <c r="J130" i="6"/>
  <c r="J70" i="6"/>
  <c r="L69" i="6" s="1"/>
  <c r="J98" i="6"/>
  <c r="I26" i="6"/>
  <c r="I54" i="6"/>
  <c r="J103" i="6"/>
  <c r="J107" i="6"/>
  <c r="J89" i="6"/>
  <c r="J115" i="6"/>
  <c r="J122" i="6"/>
  <c r="J127" i="6"/>
  <c r="J131" i="6"/>
  <c r="J54" i="6"/>
  <c r="J58" i="6"/>
  <c r="J64" i="6"/>
  <c r="J62" i="6" s="1"/>
  <c r="L62" i="6" s="1"/>
  <c r="J74" i="6"/>
  <c r="J80" i="6"/>
  <c r="J84" i="6"/>
  <c r="J94" i="6"/>
  <c r="I36" i="6"/>
  <c r="I80" i="6"/>
  <c r="J7" i="6"/>
  <c r="J102" i="6"/>
  <c r="J123" i="6"/>
  <c r="J26" i="6"/>
  <c r="J30" i="6"/>
  <c r="J36" i="6"/>
  <c r="J117" i="6"/>
  <c r="J45" i="6"/>
  <c r="I58" i="6"/>
  <c r="H105" i="6"/>
  <c r="H113" i="6"/>
  <c r="H125" i="6"/>
  <c r="H50" i="6"/>
  <c r="H49" i="6" s="1"/>
  <c r="H60" i="6"/>
  <c r="I12" i="6"/>
  <c r="I10" i="6" s="1"/>
  <c r="I35" i="6"/>
  <c r="I32" i="6" s="1"/>
  <c r="I44" i="6"/>
  <c r="I89" i="6"/>
  <c r="I131" i="6"/>
  <c r="I74" i="6"/>
  <c r="H106" i="6"/>
  <c r="H114" i="6"/>
  <c r="H126" i="6"/>
  <c r="H53" i="6"/>
  <c r="I6" i="6"/>
  <c r="I116" i="6"/>
  <c r="I29" i="6"/>
  <c r="I112" i="6"/>
  <c r="I103" i="6"/>
  <c r="I122" i="6"/>
  <c r="I84" i="6"/>
  <c r="H110" i="6"/>
  <c r="H121" i="6"/>
  <c r="H130" i="6"/>
  <c r="H57" i="6"/>
  <c r="I7" i="6"/>
  <c r="I123" i="6"/>
  <c r="I30" i="6"/>
  <c r="I117" i="6"/>
  <c r="I107" i="6"/>
  <c r="I127" i="6"/>
  <c r="I64" i="6"/>
  <c r="I94" i="6"/>
  <c r="I15" i="6"/>
  <c r="I14" i="6" s="1"/>
  <c r="I46" i="6"/>
  <c r="H46" i="6"/>
  <c r="H104" i="6"/>
  <c r="I104" i="6"/>
  <c r="H108" i="6"/>
  <c r="I108" i="6"/>
  <c r="H111" i="6"/>
  <c r="I111" i="6"/>
  <c r="H118" i="6"/>
  <c r="I118" i="6"/>
  <c r="H124" i="6"/>
  <c r="I124" i="6"/>
  <c r="H128" i="6"/>
  <c r="I128" i="6"/>
  <c r="H90" i="6"/>
  <c r="I90" i="6"/>
  <c r="H55" i="6"/>
  <c r="I55" i="6"/>
  <c r="H59" i="6"/>
  <c r="I59" i="6"/>
  <c r="I67" i="6"/>
  <c r="I66" i="6" s="1"/>
  <c r="H67" i="6"/>
  <c r="H66" i="6" s="1"/>
  <c r="I75" i="6"/>
  <c r="H75" i="6"/>
  <c r="I81" i="6"/>
  <c r="H81" i="6"/>
  <c r="I85" i="6"/>
  <c r="H85" i="6"/>
  <c r="I95" i="6"/>
  <c r="H95" i="6"/>
  <c r="H27" i="6"/>
  <c r="H8" i="6"/>
  <c r="H33" i="6"/>
  <c r="H15" i="6"/>
  <c r="H39" i="6"/>
  <c r="H19" i="6"/>
  <c r="H119" i="6"/>
  <c r="H5" i="6"/>
  <c r="H11" i="6"/>
  <c r="H20" i="6"/>
  <c r="H28" i="6"/>
  <c r="H34" i="6"/>
  <c r="H40" i="6"/>
  <c r="H43" i="6"/>
  <c r="H47" i="6"/>
  <c r="H70" i="6"/>
  <c r="H69" i="6" s="1"/>
  <c r="H76" i="6"/>
  <c r="H82" i="6"/>
  <c r="H88" i="6"/>
  <c r="H98" i="6"/>
  <c r="H23" i="6"/>
  <c r="H22" i="6" s="1"/>
  <c r="H63" i="6"/>
  <c r="H62" i="6" s="1"/>
  <c r="H73" i="6"/>
  <c r="H79" i="6"/>
  <c r="H83" i="6"/>
  <c r="H93" i="6"/>
  <c r="H99" i="6"/>
  <c r="H16" i="6"/>
  <c r="I63" i="6"/>
  <c r="O71" i="7"/>
  <c r="I38" i="6"/>
  <c r="O125" i="7"/>
  <c r="O32" i="7"/>
  <c r="O145" i="7"/>
  <c r="O105" i="7"/>
  <c r="O156" i="7"/>
  <c r="O34" i="7"/>
  <c r="O42" i="7"/>
  <c r="O82" i="7"/>
  <c r="O57" i="7"/>
  <c r="O140" i="7"/>
  <c r="O123" i="7"/>
  <c r="O136" i="7"/>
  <c r="O84" i="7"/>
  <c r="O111" i="7"/>
  <c r="O101" i="7"/>
  <c r="O15" i="7"/>
  <c r="O73" i="7"/>
  <c r="O133" i="7"/>
  <c r="O78" i="7"/>
  <c r="O50" i="7"/>
  <c r="O16" i="7"/>
  <c r="O132" i="7"/>
  <c r="O158" i="7"/>
  <c r="O150" i="7"/>
  <c r="O112" i="7"/>
  <c r="O143" i="7"/>
  <c r="O131" i="7"/>
  <c r="O127" i="7"/>
  <c r="O20" i="7"/>
  <c r="O147" i="7"/>
  <c r="O79" i="7"/>
  <c r="O45" i="7"/>
  <c r="O38" i="7"/>
  <c r="O98" i="7"/>
  <c r="O76" i="7"/>
  <c r="O159" i="7"/>
  <c r="O81" i="7"/>
  <c r="O151" i="7"/>
  <c r="O23" i="7"/>
  <c r="O95" i="7"/>
  <c r="O160" i="7"/>
  <c r="O58" i="7"/>
  <c r="O93" i="7"/>
  <c r="O110" i="7"/>
  <c r="O75" i="7"/>
  <c r="O18" i="7"/>
  <c r="O43" i="7"/>
  <c r="O164" i="7"/>
  <c r="O114" i="7"/>
  <c r="O139" i="7"/>
  <c r="O48" i="7"/>
  <c r="O90" i="7"/>
  <c r="O19" i="7"/>
  <c r="O152" i="7"/>
  <c r="O24" i="7"/>
  <c r="O117" i="7"/>
  <c r="O146" i="7"/>
  <c r="O121" i="7"/>
  <c r="O37" i="7"/>
  <c r="O124" i="7"/>
  <c r="O109" i="7"/>
  <c r="O28" i="7"/>
  <c r="O86" i="7"/>
  <c r="O120" i="7"/>
  <c r="O149" i="7"/>
  <c r="O21" i="7"/>
  <c r="O141" i="7"/>
  <c r="O113" i="7"/>
  <c r="O68" i="7"/>
  <c r="O83" i="7"/>
  <c r="O29" i="7"/>
  <c r="O80" i="7"/>
  <c r="O161" i="7"/>
  <c r="O27" i="7"/>
  <c r="O63" i="7"/>
  <c r="O163" i="7"/>
  <c r="O41" i="7"/>
  <c r="O92" i="7"/>
  <c r="O154" i="7"/>
  <c r="O72" i="7"/>
  <c r="O103" i="7"/>
  <c r="O65" i="7"/>
  <c r="O96" i="7"/>
  <c r="O59" i="7"/>
  <c r="O30" i="7"/>
  <c r="O14" i="7"/>
  <c r="O126" i="7"/>
  <c r="O102" i="7"/>
  <c r="O118" i="7"/>
  <c r="O119" i="7"/>
  <c r="O35" i="7"/>
  <c r="O130" i="7"/>
  <c r="O97" i="7"/>
  <c r="O99" i="7"/>
  <c r="O53" i="7"/>
  <c r="O148" i="7"/>
  <c r="O153" i="7"/>
  <c r="O137" i="7"/>
  <c r="O22" i="7"/>
  <c r="O155" i="7"/>
  <c r="O46" i="7"/>
  <c r="O88" i="7"/>
  <c r="I18" i="6"/>
  <c r="J101" i="6" l="1"/>
  <c r="I42" i="6"/>
  <c r="I92" i="6"/>
  <c r="J87" i="6"/>
  <c r="L87" i="6" s="1"/>
  <c r="J49" i="6"/>
  <c r="L49" i="6" s="1"/>
  <c r="H10" i="6"/>
  <c r="J3" i="6"/>
  <c r="L3" i="6" s="1"/>
  <c r="H72" i="6"/>
  <c r="J97" i="6"/>
  <c r="L97" i="6" s="1"/>
  <c r="J78" i="6"/>
  <c r="L78" i="6" s="1"/>
  <c r="I3" i="6"/>
  <c r="J10" i="6"/>
  <c r="L10" i="6" s="1"/>
  <c r="J52" i="6"/>
  <c r="L52" i="6" s="1"/>
  <c r="I72" i="6"/>
  <c r="J32" i="6"/>
  <c r="L32" i="6" s="1"/>
  <c r="J92" i="6"/>
  <c r="L92" i="6" s="1"/>
  <c r="I62" i="6"/>
  <c r="J69" i="6"/>
  <c r="J22" i="6"/>
  <c r="J42" i="6"/>
  <c r="L42" i="6" s="1"/>
  <c r="H92" i="6"/>
  <c r="H25" i="6"/>
  <c r="I25" i="6"/>
  <c r="J25" i="6"/>
  <c r="L25" i="6" s="1"/>
  <c r="J72" i="6"/>
  <c r="L72" i="6" s="1"/>
  <c r="H14" i="6"/>
  <c r="H78" i="6"/>
  <c r="H42" i="6"/>
  <c r="H32" i="6"/>
  <c r="I78" i="6"/>
  <c r="H38" i="6"/>
  <c r="H97" i="6"/>
  <c r="H3" i="6"/>
  <c r="H18" i="6"/>
  <c r="I52" i="6"/>
  <c r="O173" i="7"/>
  <c r="H52" i="6"/>
  <c r="J133" i="6" l="1"/>
  <c r="H101" i="6"/>
  <c r="H133" i="6" s="1"/>
  <c r="I101" i="6"/>
  <c r="I133" i="6" s="1"/>
  <c r="L101" i="6"/>
  <c r="L133" i="6" s="1"/>
</calcChain>
</file>

<file path=xl/sharedStrings.xml><?xml version="1.0" encoding="utf-8"?>
<sst xmlns="http://schemas.openxmlformats.org/spreadsheetml/2006/main" count="1049" uniqueCount="457">
  <si>
    <t>Geo Code</t>
  </si>
  <si>
    <t>NC</t>
  </si>
  <si>
    <t xml:space="preserve">Alamance County  </t>
  </si>
  <si>
    <t xml:space="preserve">Alexander County  </t>
  </si>
  <si>
    <t xml:space="preserve">Anson County  </t>
  </si>
  <si>
    <t xml:space="preserve">Beaufort County  </t>
  </si>
  <si>
    <t xml:space="preserve">Bertie County  </t>
  </si>
  <si>
    <t xml:space="preserve">Bladen County  </t>
  </si>
  <si>
    <t xml:space="preserve">Burke County  </t>
  </si>
  <si>
    <t xml:space="preserve">BURLINGTON  </t>
  </si>
  <si>
    <t xml:space="preserve">Cabarrus County  </t>
  </si>
  <si>
    <t xml:space="preserve">Caldwell County  </t>
  </si>
  <si>
    <t xml:space="preserve">Camden County  </t>
  </si>
  <si>
    <t xml:space="preserve">Carteret County  </t>
  </si>
  <si>
    <t xml:space="preserve">Caswell County  </t>
  </si>
  <si>
    <t xml:space="preserve">Catawba County  </t>
  </si>
  <si>
    <t xml:space="preserve">Chatham County  </t>
  </si>
  <si>
    <t xml:space="preserve">Cherokee County  </t>
  </si>
  <si>
    <t xml:space="preserve">Chowan County  </t>
  </si>
  <si>
    <t xml:space="preserve">Clay County  </t>
  </si>
  <si>
    <t xml:space="preserve">Columbus County  </t>
  </si>
  <si>
    <t xml:space="preserve">CONCORD  </t>
  </si>
  <si>
    <t xml:space="preserve">Craven County  </t>
  </si>
  <si>
    <t xml:space="preserve">Currituck County  </t>
  </si>
  <si>
    <t xml:space="preserve">Dare County  </t>
  </si>
  <si>
    <t xml:space="preserve">Davidson County  </t>
  </si>
  <si>
    <t xml:space="preserve">Davie County  </t>
  </si>
  <si>
    <t xml:space="preserve">Duplin County  </t>
  </si>
  <si>
    <t xml:space="preserve">Edgecombe County  </t>
  </si>
  <si>
    <t xml:space="preserve">Franklin County  </t>
  </si>
  <si>
    <t xml:space="preserve">Gates County  </t>
  </si>
  <si>
    <t xml:space="preserve">GOLDSBORO  </t>
  </si>
  <si>
    <t xml:space="preserve">Graham County  </t>
  </si>
  <si>
    <t xml:space="preserve">Granville County  </t>
  </si>
  <si>
    <t xml:space="preserve">Greene County  </t>
  </si>
  <si>
    <t xml:space="preserve">GREENVILLE  </t>
  </si>
  <si>
    <t xml:space="preserve">Halifax County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</si>
  <si>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</si>
  <si>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</si>
  <si>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</si>
  <si>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</si>
  <si>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HICKORY  </t>
  </si>
  <si>
    <t xml:space="preserve">Hoke County  </t>
  </si>
  <si>
    <t xml:space="preserve">Hyde County  </t>
  </si>
  <si>
    <t xml:space="preserve">Iredell County  </t>
  </si>
  <si>
    <t xml:space="preserve">Jackson County  </t>
  </si>
  <si>
    <t xml:space="preserve">JACKSONVILLE  </t>
  </si>
  <si>
    <t xml:space="preserve">Johnston County  </t>
  </si>
  <si>
    <t xml:space="preserve">Jones County  </t>
  </si>
  <si>
    <t xml:space="preserve">KANNAPOLIS  </t>
  </si>
  <si>
    <t xml:space="preserve">Lee County  </t>
  </si>
  <si>
    <t xml:space="preserve">LENOIR  </t>
  </si>
  <si>
    <t xml:space="preserve">Lenoir County  </t>
  </si>
  <si>
    <t xml:space="preserve">Macon County  </t>
  </si>
  <si>
    <t xml:space="preserve">Madison County  </t>
  </si>
  <si>
    <t xml:space="preserve">Martin County  </t>
  </si>
  <si>
    <t xml:space="preserve">McDowell County  </t>
  </si>
  <si>
    <t xml:space="preserve">Montgomery County  </t>
  </si>
  <si>
    <t xml:space="preserve">Moore County  </t>
  </si>
  <si>
    <t xml:space="preserve">MORGANTON  </t>
  </si>
  <si>
    <t xml:space="preserve">Nash County  </t>
  </si>
  <si>
    <t xml:space="preserve">Northampton County  </t>
  </si>
  <si>
    <t xml:space="preserve">Onslow County  </t>
  </si>
  <si>
    <t xml:space="preserve">Pamlico County  </t>
  </si>
  <si>
    <t xml:space="preserve">Pasquotank County  </t>
  </si>
  <si>
    <t xml:space="preserve">Perquimans County  </t>
  </si>
  <si>
    <t xml:space="preserve">Person County  </t>
  </si>
  <si>
    <t xml:space="preserve">Pitt County  </t>
  </si>
  <si>
    <t xml:space="preserve">Polk County  </t>
  </si>
  <si>
    <t xml:space="preserve">Randolph County  </t>
  </si>
  <si>
    <t xml:space="preserve">Richmond County  </t>
  </si>
  <si>
    <t xml:space="preserve">Robeson County  </t>
  </si>
  <si>
    <t xml:space="preserve">Rockingham County  </t>
  </si>
  <si>
    <t xml:space="preserve">ROCKY MOUNT  </t>
  </si>
  <si>
    <t xml:space="preserve">Rowan County  </t>
  </si>
  <si>
    <t xml:space="preserve">Rutherford County  </t>
  </si>
  <si>
    <t xml:space="preserve">SALISBURY  </t>
  </si>
  <si>
    <t xml:space="preserve">Sampson County  </t>
  </si>
  <si>
    <t xml:space="preserve">Scotland County  </t>
  </si>
  <si>
    <t xml:space="preserve">Stanly County  </t>
  </si>
  <si>
    <t xml:space="preserve">Stokes County  </t>
  </si>
  <si>
    <t xml:space="preserve">Surry County  </t>
  </si>
  <si>
    <t xml:space="preserve">Swain County  </t>
  </si>
  <si>
    <t xml:space="preserve">Transylvania County  </t>
  </si>
  <si>
    <t xml:space="preserve">Tyrrell County  </t>
  </si>
  <si>
    <t xml:space="preserve">Union County  </t>
  </si>
  <si>
    <t xml:space="preserve">Vance County  </t>
  </si>
  <si>
    <t xml:space="preserve">Warren County  </t>
  </si>
  <si>
    <t xml:space="preserve">Washington County  </t>
  </si>
  <si>
    <t xml:space="preserve">Wayne County  </t>
  </si>
  <si>
    <t xml:space="preserve">Wilson County  </t>
  </si>
  <si>
    <t xml:space="preserve">Yadkin County  </t>
  </si>
  <si>
    <t>FY12</t>
  </si>
  <si>
    <t>FY11B</t>
  </si>
  <si>
    <t>Regional Committee</t>
  </si>
  <si>
    <t>Alamance</t>
  </si>
  <si>
    <t>Piedmont</t>
  </si>
  <si>
    <t>Southwest</t>
  </si>
  <si>
    <t>Chatham</t>
  </si>
  <si>
    <t>Pitt</t>
  </si>
  <si>
    <t>Wilson/Greene</t>
  </si>
  <si>
    <t>Henderson</t>
  </si>
  <si>
    <t>AHRMM</t>
  </si>
  <si>
    <t>Twin County</t>
  </si>
  <si>
    <t>Down East</t>
  </si>
  <si>
    <t>Randolph</t>
  </si>
  <si>
    <t>Rockingham</t>
  </si>
  <si>
    <t>none</t>
  </si>
  <si>
    <t>Person</t>
  </si>
  <si>
    <t>South Central</t>
  </si>
  <si>
    <t>Iredell/Yadkin</t>
  </si>
  <si>
    <t>Foothills</t>
  </si>
  <si>
    <t>Catawba</t>
  </si>
  <si>
    <t>Kerr-Tar</t>
  </si>
  <si>
    <t>Burke</t>
  </si>
  <si>
    <t>Beaufort</t>
  </si>
  <si>
    <t xml:space="preserve">Foothills </t>
  </si>
  <si>
    <t>ORIGINAL ALLOCATION SPREADSHEET</t>
  </si>
  <si>
    <t xml:space="preserve">FY 2011-2012 Emergency Shelter Grants Program </t>
  </si>
  <si>
    <t>U.S.Department of Housing and Urban Development</t>
  </si>
  <si>
    <t>FY 2011-2012 North Carolina Allocation:</t>
  </si>
  <si>
    <t xml:space="preserve">    Allocation Available to Grantees:</t>
  </si>
  <si>
    <t>95% of total allocation</t>
  </si>
  <si>
    <t xml:space="preserve">    OEO Administration</t>
  </si>
  <si>
    <t xml:space="preserve">  5% of total allocation</t>
  </si>
  <si>
    <t xml:space="preserve">Available to                 </t>
  </si>
  <si>
    <t>Grantees:</t>
  </si>
  <si>
    <t>FY 2008</t>
  </si>
  <si>
    <t>FY 2010</t>
  </si>
  <si>
    <t>FY2011</t>
  </si>
  <si>
    <t>FY 2007</t>
  </si>
  <si>
    <t>Funding</t>
  </si>
  <si>
    <t>FY 2011</t>
  </si>
  <si>
    <t>County</t>
  </si>
  <si>
    <t xml:space="preserve">Fiscal </t>
  </si>
  <si>
    <t>Applicant Organization</t>
  </si>
  <si>
    <t>Facility Name</t>
  </si>
  <si>
    <t xml:space="preserve">Type of </t>
  </si>
  <si>
    <t>ADO</t>
  </si>
  <si>
    <t>Basis</t>
  </si>
  <si>
    <t>Allocation</t>
  </si>
  <si>
    <t>Operations</t>
  </si>
  <si>
    <t>Services</t>
  </si>
  <si>
    <t>Prevention</t>
  </si>
  <si>
    <t>TOTAL</t>
  </si>
  <si>
    <t>Year</t>
  </si>
  <si>
    <t>Facility</t>
  </si>
  <si>
    <t>1/1 - 12/31</t>
  </si>
  <si>
    <t xml:space="preserve">Allied Churches of Alamance County  </t>
  </si>
  <si>
    <t>Allied Churches of Alamance County</t>
  </si>
  <si>
    <t>24 Hour</t>
  </si>
  <si>
    <t>Buncombe</t>
  </si>
  <si>
    <t>10/1 - 9/30</t>
  </si>
  <si>
    <t>Salvation Army - Asheville</t>
  </si>
  <si>
    <t>Center of Hope</t>
  </si>
  <si>
    <t xml:space="preserve">10/1 - 9/30 </t>
  </si>
  <si>
    <t>Salvation Army - Hickory</t>
  </si>
  <si>
    <t>Shelter of Hope</t>
  </si>
  <si>
    <t>Craven</t>
  </si>
  <si>
    <t>Religious Community Services</t>
  </si>
  <si>
    <t>RCS Homeless Shelter</t>
  </si>
  <si>
    <t>Cumberland</t>
  </si>
  <si>
    <t>Salvation Army - Fayetteville</t>
  </si>
  <si>
    <t>Shelter and Love Lunch Facility</t>
  </si>
  <si>
    <t>Davidson</t>
  </si>
  <si>
    <t>Crisis Ministry of Davidson County</t>
  </si>
  <si>
    <t>Durham</t>
  </si>
  <si>
    <t>Durham Interfaith Hospitality Network</t>
  </si>
  <si>
    <t>7/1 -6/30</t>
  </si>
  <si>
    <t>Urban Ministries of Durham</t>
  </si>
  <si>
    <t>Community Shelter</t>
  </si>
  <si>
    <t>Forsyth</t>
  </si>
  <si>
    <t xml:space="preserve">Salvation Army - Winston-Salem </t>
  </si>
  <si>
    <t>Salvation Army Shelter</t>
  </si>
  <si>
    <t>Gaston</t>
  </si>
  <si>
    <t>7/1 - 6/30</t>
  </si>
  <si>
    <t>Gaston County Interfaith Hospitality Network</t>
  </si>
  <si>
    <t xml:space="preserve">Salvation Army - Gastonia </t>
  </si>
  <si>
    <t>Homeless Family Shelter</t>
  </si>
  <si>
    <t xml:space="preserve">With Friends  </t>
  </si>
  <si>
    <t>With Friends Emergency</t>
  </si>
  <si>
    <t>Granville</t>
  </si>
  <si>
    <t xml:space="preserve">Harbour, Inc. </t>
  </si>
  <si>
    <t>Men and Women's Shelter Program</t>
  </si>
  <si>
    <t>Guilford</t>
  </si>
  <si>
    <t>Greensboro Urban Ministry</t>
  </si>
  <si>
    <t>Weaver House</t>
  </si>
  <si>
    <t>Pathways Family Shelter</t>
  </si>
  <si>
    <t>7/1 - 12/31</t>
  </si>
  <si>
    <t>Guilford Interfaith Hospitality Network</t>
  </si>
  <si>
    <t>Guyer</t>
  </si>
  <si>
    <t>Paisley</t>
  </si>
  <si>
    <t>Salvation Army - Greensboro</t>
  </si>
  <si>
    <t>West End Ministries</t>
  </si>
  <si>
    <t>Leslie's House</t>
  </si>
  <si>
    <t>Iredell</t>
  </si>
  <si>
    <t xml:space="preserve">Diakonos  </t>
  </si>
  <si>
    <t>Emergency Shelter</t>
  </si>
  <si>
    <t>McDowell</t>
  </si>
  <si>
    <t>McDowell Mission Ministry</t>
  </si>
  <si>
    <t>John Thompson Center for Men</t>
  </si>
  <si>
    <t>Friendship Home for Women and Children</t>
  </si>
  <si>
    <t>Mecklenburg</t>
  </si>
  <si>
    <t>Charlotte Emergency Housing</t>
  </si>
  <si>
    <t>Plaza Place</t>
  </si>
  <si>
    <t>j/1 - 6/30</t>
  </si>
  <si>
    <t>Men's Shelter of Charlotte</t>
  </si>
  <si>
    <t>Tryon Street</t>
  </si>
  <si>
    <t>Salvation Army - Charlotte</t>
  </si>
  <si>
    <t>Ctr of Hope Women and Children's ES</t>
  </si>
  <si>
    <t>Nash</t>
  </si>
  <si>
    <t xml:space="preserve">United Community Ministries  </t>
  </si>
  <si>
    <t>New Hanover</t>
  </si>
  <si>
    <t>Salvation Army - Wilmington</t>
  </si>
  <si>
    <t>Wilmington Interfaith Hospitality Network (4th St)</t>
  </si>
  <si>
    <t>4th Street</t>
  </si>
  <si>
    <t xml:space="preserve">Surry </t>
  </si>
  <si>
    <t>ECHO Ministry</t>
  </si>
  <si>
    <t xml:space="preserve">The Ark </t>
  </si>
  <si>
    <t>Wake</t>
  </si>
  <si>
    <t>Healing Place of Wake County</t>
  </si>
  <si>
    <t>Men's Emergency</t>
  </si>
  <si>
    <t>Salvation Army - Raleigh</t>
  </si>
  <si>
    <t>Shelter for Women and Children</t>
  </si>
  <si>
    <t xml:space="preserve">Urban Ministries of Wake County </t>
  </si>
  <si>
    <t xml:space="preserve">Helen Wright Center for Women </t>
  </si>
  <si>
    <t>Wake County Human Services</t>
  </si>
  <si>
    <t>South Wilmington Street Center</t>
  </si>
  <si>
    <t>Wake Interfaith Hospitality Network</t>
  </si>
  <si>
    <t xml:space="preserve">Wake </t>
  </si>
  <si>
    <t>PLM Families Together</t>
  </si>
  <si>
    <t>Plainview Polly</t>
  </si>
  <si>
    <t>Brookside</t>
  </si>
  <si>
    <t>Watauga</t>
  </si>
  <si>
    <t>Hospitality House of the Boone Area</t>
  </si>
  <si>
    <t>Wayne</t>
  </si>
  <si>
    <t>Salvation Army - Goldsboro</t>
  </si>
  <si>
    <t>Homeless Shelter</t>
  </si>
  <si>
    <t>Wilson</t>
  </si>
  <si>
    <t>Wilson County Interfaith Services</t>
  </si>
  <si>
    <t>Rowan</t>
  </si>
  <si>
    <t>Wilmington Interfaith Hospitality Network</t>
  </si>
  <si>
    <t>Langdon House</t>
  </si>
  <si>
    <t xml:space="preserve">24 Hour </t>
  </si>
  <si>
    <t>7/1-6/30</t>
  </si>
  <si>
    <t xml:space="preserve">Greater Mt. Airy Ministry of Hospitality </t>
  </si>
  <si>
    <t>The Shepherd House</t>
  </si>
  <si>
    <t>Women's Emergency</t>
  </si>
  <si>
    <t>24 Houre</t>
  </si>
  <si>
    <t xml:space="preserve">Asheville Buncombe Community Christian Ministry                         </t>
  </si>
  <si>
    <t>Day Shelter</t>
  </si>
  <si>
    <t>DAY ONLY</t>
  </si>
  <si>
    <t>Homeward Bound of Asheville</t>
  </si>
  <si>
    <t>A HOPE Day Center</t>
  </si>
  <si>
    <t>Bethesda Center for the Homeless</t>
  </si>
  <si>
    <t>Bethesda Day Center</t>
  </si>
  <si>
    <t>Good Shepherd Ministries of Wilmington</t>
  </si>
  <si>
    <t>Women's Center of Wake County</t>
  </si>
  <si>
    <t xml:space="preserve">Family Abuse Services of Alamance County  </t>
  </si>
  <si>
    <t>Our Sister's House</t>
  </si>
  <si>
    <t>DV</t>
  </si>
  <si>
    <t>Helpmate, Inc.</t>
  </si>
  <si>
    <t>Helpmate Emergency Shelter</t>
  </si>
  <si>
    <t>Options</t>
  </si>
  <si>
    <t>Jim's House</t>
  </si>
  <si>
    <t>Caldwell</t>
  </si>
  <si>
    <t xml:space="preserve">Shelter Home of Caldwell           </t>
  </si>
  <si>
    <t xml:space="preserve">Shelter Home of Caldwell </t>
  </si>
  <si>
    <t>Carteret</t>
  </si>
  <si>
    <t xml:space="preserve">Carteret County Domestic Violence Program </t>
  </si>
  <si>
    <t>Caroline's House</t>
  </si>
  <si>
    <t>Family Violence &amp; Rape Crisis Services</t>
  </si>
  <si>
    <t>The Garden Place</t>
  </si>
  <si>
    <t>Cherokee</t>
  </si>
  <si>
    <t>7/1-  6/30</t>
  </si>
  <si>
    <t>Task Force Family Violence/Reach Inc.</t>
  </si>
  <si>
    <t>Reach Shelter</t>
  </si>
  <si>
    <t>Clay</t>
  </si>
  <si>
    <t xml:space="preserve">REACH of Clay County             </t>
  </si>
  <si>
    <t>REACH of Clay County</t>
  </si>
  <si>
    <t>Columbus</t>
  </si>
  <si>
    <t>Families First</t>
  </si>
  <si>
    <t>Coastal Women's Shelter, Inc.</t>
  </si>
  <si>
    <t>Mary Matthews House</t>
  </si>
  <si>
    <t>Cumberland County Department of Social Services</t>
  </si>
  <si>
    <t>CARE Center Family Violence Program</t>
  </si>
  <si>
    <t xml:space="preserve">Durham </t>
  </si>
  <si>
    <t xml:space="preserve">Durham Crisis Response Center  </t>
  </si>
  <si>
    <t>Durham Crisis Response Ctr Emerg Shelter</t>
  </si>
  <si>
    <t>Edgecombe</t>
  </si>
  <si>
    <t>My Sister's House</t>
  </si>
  <si>
    <t>Family Services</t>
  </si>
  <si>
    <t>Family Services Shelter</t>
  </si>
  <si>
    <t>Franklin</t>
  </si>
  <si>
    <t>Safe Space</t>
  </si>
  <si>
    <t>Safe Space Shelter</t>
  </si>
  <si>
    <t>Gaston County Department of Social Services</t>
  </si>
  <si>
    <t>Shelter of Gaston County</t>
  </si>
  <si>
    <t xml:space="preserve">Family Services of the Piedmont  </t>
  </si>
  <si>
    <t>Carpenter House</t>
  </si>
  <si>
    <t xml:space="preserve">Guilford </t>
  </si>
  <si>
    <t>Clara House</t>
  </si>
  <si>
    <t>Harnett</t>
  </si>
  <si>
    <t>SAFE of Harnett County</t>
  </si>
  <si>
    <t>Safe of Harnett County</t>
  </si>
  <si>
    <t xml:space="preserve">Haywood </t>
  </si>
  <si>
    <t xml:space="preserve">REACH of Haywood </t>
  </si>
  <si>
    <t xml:space="preserve">REACH House </t>
  </si>
  <si>
    <t>Mainstay</t>
  </si>
  <si>
    <t xml:space="preserve">Diakonos </t>
  </si>
  <si>
    <t>Johnston</t>
  </si>
  <si>
    <t>Harbor, Inc.</t>
  </si>
  <si>
    <t>Harbor House</t>
  </si>
  <si>
    <t>Lee</t>
  </si>
  <si>
    <t>Haven in Lee County</t>
  </si>
  <si>
    <t>Haven Shelter</t>
  </si>
  <si>
    <t>Lincoln</t>
  </si>
  <si>
    <t>Lincoln County Coalition Against Domestic Violence</t>
  </si>
  <si>
    <t>Amy's House</t>
  </si>
  <si>
    <t>Macon</t>
  </si>
  <si>
    <t>REACH of Macon County</t>
  </si>
  <si>
    <t xml:space="preserve">United Family Services Shelter for Battered Women  </t>
  </si>
  <si>
    <t>Battered Women's Shelter</t>
  </si>
  <si>
    <t>Moore</t>
  </si>
  <si>
    <t xml:space="preserve">Friend to Friend      </t>
  </si>
  <si>
    <t xml:space="preserve">Haven House </t>
  </si>
  <si>
    <t xml:space="preserve">Domestic Violence Shelter &amp; Services  </t>
  </si>
  <si>
    <t xml:space="preserve">Domestic Violence Shelter </t>
  </si>
  <si>
    <t>Pasquotank</t>
  </si>
  <si>
    <t>Albemarle Hopeline</t>
  </si>
  <si>
    <t>Hope House</t>
  </si>
  <si>
    <t>Center for Family Violence Prevention (new name)</t>
  </si>
  <si>
    <t>New Directions</t>
  </si>
  <si>
    <t>Robeson</t>
  </si>
  <si>
    <t>Robeson Co. Committee on Domestic Violence, Inc. SEastern</t>
  </si>
  <si>
    <t>Southeastern Family Violence Center</t>
  </si>
  <si>
    <t xml:space="preserve">Help, Incorporated:Center Against Violence </t>
  </si>
  <si>
    <t>Freedom House</t>
  </si>
  <si>
    <t>Rape, Child &amp; Family Abuse Crisis Council of Salisbury Rowan</t>
  </si>
  <si>
    <t>Family Crisis Council's Battered Women's Shelter</t>
  </si>
  <si>
    <t>Blue Ridge HOPE</t>
  </si>
  <si>
    <t>Union</t>
  </si>
  <si>
    <t>Turning Point of Union County</t>
  </si>
  <si>
    <t>Turning Point of Union County DV Shelter</t>
  </si>
  <si>
    <t>Family Violence Prevention Center, Inc.</t>
  </si>
  <si>
    <t>Interact</t>
  </si>
  <si>
    <t xml:space="preserve">7/1 - 6/30 </t>
  </si>
  <si>
    <t>Wesley Shelter</t>
  </si>
  <si>
    <t>Edward Y.C. Thorne Shelter</t>
  </si>
  <si>
    <t xml:space="preserve">Cleveland </t>
  </si>
  <si>
    <t>Cleveland County Abuse Prevention Council</t>
  </si>
  <si>
    <t>Lighthouse Shelter for Women/Children</t>
  </si>
  <si>
    <t>DV/24 hr</t>
  </si>
  <si>
    <t>Washington Area Interchurch Shelter and Kitchen</t>
  </si>
  <si>
    <t>Zion Shelter</t>
  </si>
  <si>
    <t>NIGHT ONLY</t>
  </si>
  <si>
    <t>House of Refuge Ministries</t>
  </si>
  <si>
    <t>House of Refuge</t>
  </si>
  <si>
    <t>Cabarrus</t>
  </si>
  <si>
    <t>Cabarrus Cooperative Christian Ministry</t>
  </si>
  <si>
    <t>My Father's House</t>
  </si>
  <si>
    <t>Night Shelter and Soup Kitchen</t>
  </si>
  <si>
    <t>Teaching House Ministry</t>
  </si>
  <si>
    <t>Hurlburt-Johnson Friendship Home</t>
  </si>
  <si>
    <t>Night Only</t>
  </si>
  <si>
    <t>Emergency Night Shelter</t>
  </si>
  <si>
    <t>Samaritan Ministries</t>
  </si>
  <si>
    <t>Samaritan Inn</t>
  </si>
  <si>
    <t xml:space="preserve">Open Door Ministries of High Point </t>
  </si>
  <si>
    <t>Men's Shelter</t>
  </si>
  <si>
    <t>Night Shelter</t>
  </si>
  <si>
    <t>Statesville Avenue Campus</t>
  </si>
  <si>
    <t>Overnight Shelter</t>
  </si>
  <si>
    <t>Greenville Community Shelters, Inc.</t>
  </si>
  <si>
    <t>Emergency Overnight Shelter</t>
  </si>
  <si>
    <t>Stanly</t>
  </si>
  <si>
    <t>Homes for Hope</t>
  </si>
  <si>
    <t>Stanly Community Inn</t>
  </si>
  <si>
    <t>Genesis, Inc.</t>
  </si>
  <si>
    <t>Genesis Home</t>
  </si>
  <si>
    <t>Transitional</t>
  </si>
  <si>
    <t>1/1 12/31</t>
  </si>
  <si>
    <t>Steadfast House</t>
  </si>
  <si>
    <t>1/1 - 12/21</t>
  </si>
  <si>
    <t>Meeting Place One, The</t>
  </si>
  <si>
    <t>7/ - 6/30</t>
  </si>
  <si>
    <t>Dulatown Presbyterian Outreach</t>
  </si>
  <si>
    <t>Dullatown Outreach Center</t>
  </si>
  <si>
    <t>Family Care Center of Catawba Valley</t>
  </si>
  <si>
    <t>9/1 - 8/31</t>
  </si>
  <si>
    <t>Housing for New Hope</t>
  </si>
  <si>
    <t>Phoenix House</t>
  </si>
  <si>
    <t>Experiment in Self-Reliance</t>
  </si>
  <si>
    <t>Burton Street Transitional</t>
  </si>
  <si>
    <t>Spring Street Transitional</t>
  </si>
  <si>
    <t>Catherine's House</t>
  </si>
  <si>
    <t>7/1- 6/30</t>
  </si>
  <si>
    <t>Adam's House</t>
  </si>
  <si>
    <t>Room at the Inn of the Carolinas</t>
  </si>
  <si>
    <t>Nussbaum Maternity Home</t>
  </si>
  <si>
    <t>Salvation Army - High Point</t>
  </si>
  <si>
    <t>Fred Alexander Social Services Center</t>
  </si>
  <si>
    <t>Servant Center</t>
  </si>
  <si>
    <t>Servant House</t>
  </si>
  <si>
    <t xml:space="preserve">Wilmington Interfaith Hospitality Network </t>
  </si>
  <si>
    <t>Willow Pond</t>
  </si>
  <si>
    <t>Arthur Cassell Memorial Transitional House</t>
  </si>
  <si>
    <t>Sandhills Community Action Program</t>
  </si>
  <si>
    <t>Anson County</t>
  </si>
  <si>
    <t>Moore County</t>
  </si>
  <si>
    <t>Richmond County</t>
  </si>
  <si>
    <t xml:space="preserve">United Community Ministries </t>
  </si>
  <si>
    <t xml:space="preserve">The Bassett Center </t>
  </si>
  <si>
    <t>1/1-12/31</t>
  </si>
  <si>
    <t>First Fruit Ministries</t>
  </si>
  <si>
    <t>Wilmington Dream Center</t>
  </si>
  <si>
    <t xml:space="preserve">Good Shepherd Ministries of Wilmington </t>
  </si>
  <si>
    <t>Sgt. Eugene Ashley Memorial Center</t>
  </si>
  <si>
    <t>Orange</t>
  </si>
  <si>
    <t>Inter-Faith Council for Social Service</t>
  </si>
  <si>
    <t>Homestart</t>
  </si>
  <si>
    <t>Community House</t>
  </si>
  <si>
    <t>Transitional Housing</t>
  </si>
  <si>
    <t>Union County Community Shelter</t>
  </si>
  <si>
    <t>Women's Transitional</t>
  </si>
  <si>
    <t>Passage Home</t>
  </si>
  <si>
    <t>Harriet's House</t>
  </si>
  <si>
    <t xml:space="preserve">Passage Home </t>
  </si>
  <si>
    <t xml:space="preserve">Mathew House </t>
  </si>
  <si>
    <t>Men's Transitional</t>
  </si>
  <si>
    <t>Sleeping Place Transitional Housing</t>
  </si>
  <si>
    <t>Surry/Davie/Stokes</t>
  </si>
  <si>
    <t>FY11A ESG Allocation</t>
  </si>
  <si>
    <t>Increase over FY11A</t>
  </si>
  <si>
    <t>AHRMM Regional Committee</t>
  </si>
  <si>
    <t>Alamance Regional Committee</t>
  </si>
  <si>
    <t>Burke Regional Committee</t>
  </si>
  <si>
    <t>Not in an official BoS Regional Committee</t>
  </si>
  <si>
    <t>Kerr-Tar Regional Committee</t>
  </si>
  <si>
    <t>Person Regional Committee</t>
  </si>
  <si>
    <t>Piedmont Regional Committee</t>
  </si>
  <si>
    <t>Pitt Regional Committee</t>
  </si>
  <si>
    <t>Randolph Regional Committee</t>
  </si>
  <si>
    <t>Rockingham Regional Committee</t>
  </si>
  <si>
    <t>South Central Regional Committee</t>
  </si>
  <si>
    <t>Southwest Regional Committee</t>
  </si>
  <si>
    <t>Surry/Davie/Stokes Regional Committee</t>
  </si>
  <si>
    <t>Twin County Regional Committee</t>
  </si>
  <si>
    <t>Wilson/Greene Regional Committee</t>
  </si>
  <si>
    <t>Catawba Regional Committee</t>
  </si>
  <si>
    <t>Chatham Regional Committee</t>
  </si>
  <si>
    <t>Down East Regional Committee</t>
  </si>
  <si>
    <t>Foothills Regional Committee</t>
  </si>
  <si>
    <t>Iredell/Yadkin Regional Committee</t>
  </si>
  <si>
    <t xml:space="preserve">BoS Total </t>
  </si>
  <si>
    <t>Surry/Stokes/Davie</t>
  </si>
  <si>
    <t>Estimated ESG 12-13 Pro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</si>
</sst>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0%"/>
    <numFmt numFmtId="166" formatCode="#,##0.00000_);[Red]\(#,##0.00000\)"/>
    <numFmt numFmtId="167" formatCode="_(&quot;$&quot;* #,##0_);_(&quot;$&quot;* \(#,##0\);_(&quot;$&quot;* &quot;-&quot;??_);_(@_)"/>
    <numFmt numFmtId="170" formatCode="_([$$-409]* #,##0_);_([$$-409]* \(#,##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" fontId="0" fillId="0" borderId="0" xfId="0" applyNumberFormat="1"/>
    <xf numFmtId="0" fontId="2" fillId="0" borderId="0" xfId="0" applyFont="1"/>
    <xf numFmtId="3" fontId="0" fillId="0" borderId="0" xfId="0" applyNumberFormat="1"/>
    <xf numFmtId="0" fontId="0" fillId="0" borderId="0" xfId="0" applyFill="1"/>
    <xf numFmtId="164" fontId="2" fillId="0" borderId="0" xfId="3" applyNumberFormat="1" applyFont="1" applyFill="1"/>
    <xf numFmtId="3" fontId="0" fillId="0" borderId="0" xfId="0" applyNumberFormat="1" applyFill="1"/>
    <xf numFmtId="1" fontId="0" fillId="0" borderId="0" xfId="0" applyNumberFormat="1" applyFill="1"/>
    <xf numFmtId="0" fontId="5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6" fontId="5" fillId="0" borderId="1" xfId="0" applyNumberFormat="1" applyFont="1" applyFill="1" applyBorder="1" applyAlignment="1" applyProtection="1">
      <alignment horizontal="right"/>
      <protection locked="0"/>
    </xf>
    <xf numFmtId="6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6" fontId="4" fillId="0" borderId="1" xfId="0" applyNumberFormat="1" applyFont="1" applyFill="1" applyBorder="1" applyAlignment="1" applyProtection="1">
      <protection locked="0"/>
    </xf>
    <xf numFmtId="0" fontId="4" fillId="0" borderId="1" xfId="0" applyFont="1" applyBorder="1"/>
    <xf numFmtId="5" fontId="4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166" fontId="4" fillId="0" borderId="1" xfId="0" applyNumberFormat="1" applyFont="1" applyBorder="1"/>
    <xf numFmtId="6" fontId="4" fillId="0" borderId="1" xfId="0" applyNumberFormat="1" applyFont="1" applyBorder="1"/>
    <xf numFmtId="5" fontId="2" fillId="0" borderId="1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6" fontId="5" fillId="2" borderId="1" xfId="0" applyNumberFormat="1" applyFont="1" applyFill="1" applyBorder="1"/>
    <xf numFmtId="0" fontId="3" fillId="2" borderId="1" xfId="0" applyNumberFormat="1" applyFont="1" applyFill="1" applyBorder="1" applyAlignment="1" applyProtection="1">
      <protection locked="0"/>
    </xf>
    <xf numFmtId="5" fontId="3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6" fontId="4" fillId="2" borderId="1" xfId="0" applyNumberFormat="1" applyFont="1" applyFill="1" applyBorder="1"/>
    <xf numFmtId="16" fontId="5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5" fontId="2" fillId="2" borderId="1" xfId="0" applyNumberFormat="1" applyFont="1" applyFill="1" applyBorder="1" applyAlignment="1" applyProtection="1">
      <protection locked="0"/>
    </xf>
    <xf numFmtId="2" fontId="5" fillId="0" borderId="1" xfId="0" quotePrefix="1" applyNumberFormat="1" applyFont="1" applyFill="1" applyBorder="1" applyAlignment="1" applyProtection="1">
      <protection locked="0"/>
    </xf>
    <xf numFmtId="16" fontId="5" fillId="0" borderId="1" xfId="0" quotePrefix="1" applyNumberFormat="1" applyFont="1" applyFill="1" applyBorder="1" applyAlignment="1" applyProtection="1">
      <protection locked="0"/>
    </xf>
    <xf numFmtId="0" fontId="5" fillId="0" borderId="1" xfId="0" quotePrefix="1" applyNumberFormat="1" applyFont="1" applyFill="1" applyBorder="1" applyAlignment="1" applyProtection="1">
      <protection locked="0"/>
    </xf>
    <xf numFmtId="167" fontId="0" fillId="0" borderId="0" xfId="1" applyNumberFormat="1" applyFont="1"/>
    <xf numFmtId="167" fontId="0" fillId="0" borderId="0" xfId="1" applyNumberFormat="1" applyFont="1" applyFill="1"/>
    <xf numFmtId="0" fontId="0" fillId="3" borderId="0" xfId="0" applyFill="1"/>
    <xf numFmtId="3" fontId="0" fillId="3" borderId="0" xfId="0" applyNumberFormat="1" applyFill="1"/>
    <xf numFmtId="164" fontId="2" fillId="3" borderId="0" xfId="3" applyNumberFormat="1" applyFont="1" applyFill="1"/>
    <xf numFmtId="1" fontId="0" fillId="3" borderId="0" xfId="0" applyNumberFormat="1" applyFill="1"/>
    <xf numFmtId="0" fontId="9" fillId="3" borderId="0" xfId="0" applyFont="1" applyFill="1"/>
    <xf numFmtId="1" fontId="9" fillId="3" borderId="0" xfId="0" applyNumberFormat="1" applyFont="1" applyFill="1"/>
    <xf numFmtId="167" fontId="9" fillId="3" borderId="0" xfId="1" applyNumberFormat="1" applyFont="1" applyFill="1"/>
    <xf numFmtId="3" fontId="9" fillId="3" borderId="0" xfId="0" applyNumberFormat="1" applyFont="1" applyFill="1"/>
    <xf numFmtId="164" fontId="3" fillId="3" borderId="0" xfId="3" applyNumberFormat="1" applyFont="1" applyFill="1"/>
    <xf numFmtId="170" fontId="0" fillId="0" borderId="0" xfId="0" applyNumberFormat="1" applyFill="1"/>
    <xf numFmtId="170" fontId="9" fillId="3" borderId="0" xfId="0" applyNumberFormat="1" applyFont="1" applyFill="1"/>
    <xf numFmtId="170" fontId="0" fillId="0" borderId="0" xfId="0" applyNumberFormat="1"/>
    <xf numFmtId="170" fontId="9" fillId="3" borderId="0" xfId="1" applyNumberFormat="1" applyFont="1" applyFill="1"/>
    <xf numFmtId="167" fontId="9" fillId="3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3" fontId="10" fillId="0" borderId="0" xfId="0" applyNumberFormat="1" applyFont="1" applyFill="1"/>
    <xf numFmtId="164" fontId="5" fillId="0" borderId="0" xfId="3" applyNumberFormat="1" applyFont="1" applyFill="1"/>
    <xf numFmtId="170" fontId="10" fillId="0" borderId="0" xfId="0" applyNumberFormat="1" applyFont="1" applyFill="1"/>
    <xf numFmtId="167" fontId="10" fillId="0" borderId="0" xfId="1" applyNumberFormat="1" applyFont="1" applyFill="1"/>
    <xf numFmtId="0" fontId="4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6" fontId="4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5" fontId="3" fillId="0" borderId="1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Border="1"/>
    <xf numFmtId="6" fontId="5" fillId="0" borderId="1" xfId="0" applyNumberFormat="1" applyFont="1" applyBorder="1"/>
    <xf numFmtId="0" fontId="5" fillId="0" borderId="1" xfId="0" applyFont="1" applyFill="1" applyBorder="1"/>
    <xf numFmtId="6" fontId="5" fillId="0" borderId="1" xfId="0" applyNumberFormat="1" applyFont="1" applyFill="1" applyBorder="1"/>
    <xf numFmtId="3" fontId="5" fillId="0" borderId="1" xfId="0" applyNumberFormat="1" applyFont="1" applyBorder="1"/>
    <xf numFmtId="0" fontId="4" fillId="2" borderId="1" xfId="0" applyFont="1" applyFill="1" applyBorder="1"/>
    <xf numFmtId="9" fontId="4" fillId="2" borderId="1" xfId="3" applyFont="1" applyFill="1" applyBorder="1"/>
    <xf numFmtId="9" fontId="4" fillId="0" borderId="1" xfId="3" applyFont="1" applyBorder="1"/>
    <xf numFmtId="0" fontId="5" fillId="0" borderId="1" xfId="0" quotePrefix="1" applyFont="1" applyBorder="1"/>
    <xf numFmtId="0" fontId="5" fillId="0" borderId="1" xfId="0" quotePrefix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L8" sqref="L8"/>
    </sheetView>
  </sheetViews>
  <sheetFormatPr defaultRowHeight="15" x14ac:dyDescent="0.25"/>
  <cols>
    <col min="1" max="1" width="10.5703125" customWidth="1"/>
    <col min="2" max="2" width="3.28515625" hidden="1" customWidth="1"/>
    <col min="3" max="3" width="4.5703125" hidden="1" customWidth="1"/>
    <col min="4" max="4" width="18.140625" customWidth="1"/>
    <col min="5" max="5" width="25.140625" customWidth="1"/>
    <col min="6" max="6" width="13.85546875" hidden="1" customWidth="1"/>
    <col min="7" max="7" width="11.5703125" style="4" hidden="1" customWidth="1"/>
    <col min="8" max="8" width="14.140625" hidden="1" customWidth="1"/>
    <col min="9" max="9" width="11.85546875" hidden="1" customWidth="1"/>
    <col min="10" max="10" width="30.28515625" style="67" customWidth="1"/>
    <col min="11" max="11" width="24.140625" style="54" customWidth="1"/>
    <col min="12" max="12" width="23" style="54" customWidth="1"/>
    <col min="13" max="13" width="11.5703125" bestFit="1" customWidth="1"/>
  </cols>
  <sheetData>
    <row r="1" spans="1:12" s="4" customFormat="1" ht="15.75" x14ac:dyDescent="0.25">
      <c r="A1" s="70" t="s">
        <v>0</v>
      </c>
      <c r="B1" s="71"/>
      <c r="C1" s="71"/>
      <c r="D1" s="71" t="s">
        <v>94</v>
      </c>
      <c r="E1" s="71"/>
      <c r="F1" s="72"/>
      <c r="G1" s="73"/>
      <c r="H1" s="71" t="s">
        <v>93</v>
      </c>
      <c r="I1" s="71" t="s">
        <v>92</v>
      </c>
      <c r="J1" s="74" t="s">
        <v>456</v>
      </c>
      <c r="K1" s="75" t="s">
        <v>432</v>
      </c>
      <c r="L1" s="75" t="s">
        <v>433</v>
      </c>
    </row>
    <row r="2" spans="1:12" x14ac:dyDescent="0.25">
      <c r="A2" s="4"/>
      <c r="B2" s="4"/>
      <c r="C2" s="4"/>
      <c r="D2" s="4"/>
      <c r="E2" s="4"/>
      <c r="F2" s="6"/>
      <c r="G2" s="5"/>
      <c r="H2" s="4"/>
      <c r="I2" s="4"/>
      <c r="J2" s="65"/>
    </row>
    <row r="3" spans="1:12" s="56" customFormat="1" x14ac:dyDescent="0.25">
      <c r="A3" s="60" t="s">
        <v>434</v>
      </c>
      <c r="F3" s="57"/>
      <c r="G3" s="58"/>
      <c r="H3" s="59">
        <f>SUM(H4:H8)</f>
        <v>34865.704472026984</v>
      </c>
      <c r="I3" s="59">
        <f>SUM(I4:I8)</f>
        <v>116819.09376061507</v>
      </c>
      <c r="J3" s="66">
        <f>SUM(J4:J8)</f>
        <v>151684.79823264206</v>
      </c>
      <c r="K3" s="62">
        <v>28445</v>
      </c>
      <c r="L3" s="62">
        <f>SUM(J3-K3)</f>
        <v>123239.79823264206</v>
      </c>
    </row>
    <row r="4" spans="1:12" x14ac:dyDescent="0.25">
      <c r="A4">
        <v>379007</v>
      </c>
      <c r="B4" t="s">
        <v>1</v>
      </c>
      <c r="C4">
        <v>503</v>
      </c>
      <c r="D4" t="s">
        <v>102</v>
      </c>
      <c r="E4" t="s">
        <v>4</v>
      </c>
      <c r="F4" s="3">
        <v>37297</v>
      </c>
      <c r="G4" s="5">
        <f>SUM(F4/5354999)</f>
        <v>6.9648939243499393E-3</v>
      </c>
      <c r="H4" s="1">
        <f>SUM(G4*665402)</f>
        <v>4634.4543470502986</v>
      </c>
      <c r="I4" s="1">
        <f>SUM(G4*2229459)</f>
        <v>15527.945443687291</v>
      </c>
      <c r="J4" s="67">
        <f>SUM(G4*2894861)</f>
        <v>20162.399790737589</v>
      </c>
    </row>
    <row r="5" spans="1:12" x14ac:dyDescent="0.25">
      <c r="A5">
        <v>379093</v>
      </c>
      <c r="B5" t="s">
        <v>1</v>
      </c>
      <c r="C5">
        <v>503</v>
      </c>
      <c r="D5" t="s">
        <v>102</v>
      </c>
      <c r="E5" t="s">
        <v>42</v>
      </c>
      <c r="F5" s="3">
        <v>52042</v>
      </c>
      <c r="G5" s="5">
        <f>SUM(F5/5354999)</f>
        <v>9.7183958391028648E-3</v>
      </c>
      <c r="H5" s="1">
        <f t="shared" ref="H5:H8" si="0">SUM(G5*665402)</f>
        <v>6466.6400281307242</v>
      </c>
      <c r="I5" s="1">
        <f t="shared" ref="I5:I8" si="1">SUM(G5*2229459)</f>
        <v>21666.765069050434</v>
      </c>
      <c r="J5" s="67">
        <f t="shared" ref="J5:J8" si="2">SUM(G5*2894861)</f>
        <v>28133.405097181159</v>
      </c>
    </row>
    <row r="6" spans="1:12" x14ac:dyDescent="0.25">
      <c r="A6">
        <v>379123</v>
      </c>
      <c r="B6" t="s">
        <v>1</v>
      </c>
      <c r="C6">
        <v>503</v>
      </c>
      <c r="D6" t="s">
        <v>102</v>
      </c>
      <c r="E6" t="s">
        <v>57</v>
      </c>
      <c r="F6" s="3">
        <v>38058</v>
      </c>
      <c r="G6" s="5">
        <f>SUM(F6/5354999)</f>
        <v>7.1070041282920871E-3</v>
      </c>
      <c r="H6" s="1">
        <f t="shared" si="0"/>
        <v>4729.0147609738115</v>
      </c>
      <c r="I6" s="1">
        <f t="shared" si="1"/>
        <v>15844.774316857949</v>
      </c>
      <c r="J6" s="67">
        <f t="shared" si="2"/>
        <v>20573.78907783176</v>
      </c>
    </row>
    <row r="7" spans="1:12" x14ac:dyDescent="0.25">
      <c r="A7">
        <v>379125</v>
      </c>
      <c r="B7" t="s">
        <v>1</v>
      </c>
      <c r="C7">
        <v>503</v>
      </c>
      <c r="D7" t="s">
        <v>102</v>
      </c>
      <c r="E7" t="s">
        <v>58</v>
      </c>
      <c r="F7" s="3">
        <v>83310</v>
      </c>
      <c r="G7" s="5">
        <f>SUM(F7/5354999)</f>
        <v>1.5557425874402592E-2</v>
      </c>
      <c r="H7" s="1">
        <f t="shared" si="0"/>
        <v>10351.942291679234</v>
      </c>
      <c r="I7" s="1">
        <f t="shared" si="1"/>
        <v>34684.643132519726</v>
      </c>
      <c r="J7" s="67">
        <f t="shared" si="2"/>
        <v>45036.585424198958</v>
      </c>
    </row>
    <row r="8" spans="1:12" x14ac:dyDescent="0.25">
      <c r="A8">
        <v>379153</v>
      </c>
      <c r="B8" t="s">
        <v>1</v>
      </c>
      <c r="C8">
        <v>503</v>
      </c>
      <c r="D8" t="s">
        <v>102</v>
      </c>
      <c r="E8" t="s">
        <v>70</v>
      </c>
      <c r="F8" s="3">
        <v>69884</v>
      </c>
      <c r="G8" s="5">
        <f>SUM(F8/5354999)</f>
        <v>1.305023586372285E-2</v>
      </c>
      <c r="H8" s="1">
        <f t="shared" si="0"/>
        <v>8683.6530441929117</v>
      </c>
      <c r="I8" s="1">
        <f t="shared" si="1"/>
        <v>29094.965798499681</v>
      </c>
      <c r="J8" s="67">
        <f t="shared" si="2"/>
        <v>37778.618842692595</v>
      </c>
    </row>
    <row r="9" spans="1:12" x14ac:dyDescent="0.25">
      <c r="F9" s="3"/>
      <c r="G9" s="5"/>
      <c r="H9" s="1"/>
      <c r="I9" s="1"/>
    </row>
    <row r="10" spans="1:12" s="60" customFormat="1" x14ac:dyDescent="0.25">
      <c r="A10" s="60" t="s">
        <v>435</v>
      </c>
      <c r="F10" s="63"/>
      <c r="G10" s="64"/>
      <c r="H10" s="61">
        <f>SUM(H11:H12)</f>
        <v>18276.875378688215</v>
      </c>
      <c r="I10" s="61">
        <f>SUM(I11:I12)</f>
        <v>61237.483964422776</v>
      </c>
      <c r="J10" s="66">
        <f>SUM(J11:J12)</f>
        <v>79514.359343110991</v>
      </c>
      <c r="K10" s="62">
        <v>42668</v>
      </c>
      <c r="L10" s="62">
        <f>SUM(J10-K10)</f>
        <v>36846.359343110991</v>
      </c>
    </row>
    <row r="11" spans="1:12" x14ac:dyDescent="0.25">
      <c r="A11">
        <v>379001</v>
      </c>
      <c r="B11" t="s">
        <v>1</v>
      </c>
      <c r="C11">
        <v>503</v>
      </c>
      <c r="D11" t="s">
        <v>95</v>
      </c>
      <c r="E11" t="s">
        <v>2</v>
      </c>
      <c r="F11" s="3">
        <v>89709</v>
      </c>
      <c r="G11" s="5">
        <f>SUM(F11/5354999)</f>
        <v>1.6752384080743993E-2</v>
      </c>
      <c r="H11" s="1">
        <f t="shared" ref="H11:H12" si="3">SUM(G11*665402)</f>
        <v>11147.069872095215</v>
      </c>
      <c r="I11" s="1">
        <f t="shared" ref="I11:I12" si="4">SUM(G11*2229459)</f>
        <v>37348.753460271422</v>
      </c>
      <c r="J11" s="67">
        <f t="shared" ref="J11:J12" si="5">SUM(G11*2894861)</f>
        <v>48495.823332366635</v>
      </c>
    </row>
    <row r="12" spans="1:12" x14ac:dyDescent="0.25">
      <c r="A12">
        <v>370432</v>
      </c>
      <c r="B12" t="s">
        <v>1</v>
      </c>
      <c r="C12">
        <v>503</v>
      </c>
      <c r="D12" t="s">
        <v>95</v>
      </c>
      <c r="E12" t="s">
        <v>9</v>
      </c>
      <c r="F12" s="3">
        <v>57379</v>
      </c>
      <c r="G12" s="5">
        <f>SUM(F12/5354999)</f>
        <v>1.0715034680678746E-2</v>
      </c>
      <c r="H12" s="1">
        <f t="shared" si="3"/>
        <v>7129.8055065929993</v>
      </c>
      <c r="I12" s="1">
        <f t="shared" si="4"/>
        <v>23888.730504151357</v>
      </c>
      <c r="J12" s="67">
        <f t="shared" si="5"/>
        <v>31018.536010744356</v>
      </c>
    </row>
    <row r="13" spans="1:12" x14ac:dyDescent="0.25">
      <c r="F13" s="3"/>
      <c r="G13" s="5"/>
      <c r="H13" s="1"/>
      <c r="I13" s="1"/>
    </row>
    <row r="14" spans="1:12" s="60" customFormat="1" x14ac:dyDescent="0.25">
      <c r="A14" s="60" t="s">
        <v>436</v>
      </c>
      <c r="F14" s="63"/>
      <c r="G14" s="64"/>
      <c r="H14" s="61">
        <f>SUM(H15:H16)</f>
        <v>11420.313433485237</v>
      </c>
      <c r="I14" s="61">
        <f>SUM(I15:I16)</f>
        <v>38264.268167370341</v>
      </c>
      <c r="J14" s="66">
        <f>SUM(J15:J16)</f>
        <v>49684.58160085557</v>
      </c>
      <c r="K14" s="62">
        <v>28445</v>
      </c>
      <c r="L14" s="62">
        <f>SUM(J14-K14)</f>
        <v>21239.58160085557</v>
      </c>
    </row>
    <row r="15" spans="1:12" x14ac:dyDescent="0.25">
      <c r="A15">
        <v>379023</v>
      </c>
      <c r="B15" t="s">
        <v>1</v>
      </c>
      <c r="C15">
        <v>503</v>
      </c>
      <c r="D15" t="s">
        <v>114</v>
      </c>
      <c r="E15" t="s">
        <v>8</v>
      </c>
      <c r="F15" s="3">
        <v>72504</v>
      </c>
      <c r="G15" s="5">
        <f>SUM(F15/5354999)</f>
        <v>1.3539498326703703E-2</v>
      </c>
      <c r="H15" s="1">
        <f t="shared" ref="H15:H16" si="6">SUM(G15*665402)</f>
        <v>9009.2092655852975</v>
      </c>
      <c r="I15" s="1">
        <f t="shared" ref="I15:I16" si="7">SUM(G15*2229459)</f>
        <v>30185.756399954509</v>
      </c>
      <c r="J15" s="67">
        <f t="shared" ref="J15:J16" si="8">SUM(G15*2894861)</f>
        <v>39194.965665539807</v>
      </c>
    </row>
    <row r="16" spans="1:12" s="4" customFormat="1" x14ac:dyDescent="0.25">
      <c r="A16" s="4">
        <v>371944</v>
      </c>
      <c r="B16" s="4" t="s">
        <v>1</v>
      </c>
      <c r="C16" s="4">
        <v>503</v>
      </c>
      <c r="D16" s="4" t="s">
        <v>114</v>
      </c>
      <c r="E16" s="4" t="s">
        <v>59</v>
      </c>
      <c r="F16" s="6">
        <v>19404</v>
      </c>
      <c r="G16" s="5">
        <f>SUM(F16/5354999)</f>
        <v>3.6235300884276543E-3</v>
      </c>
      <c r="H16" s="1">
        <f t="shared" si="6"/>
        <v>2411.1041678999381</v>
      </c>
      <c r="I16" s="1">
        <f t="shared" si="7"/>
        <v>8078.51176741583</v>
      </c>
      <c r="J16" s="67">
        <f t="shared" si="8"/>
        <v>10489.615935315767</v>
      </c>
      <c r="K16" s="55"/>
      <c r="L16" s="55"/>
    </row>
    <row r="17" spans="1:12" x14ac:dyDescent="0.25">
      <c r="F17" s="3"/>
      <c r="G17" s="5"/>
      <c r="H17" s="1"/>
      <c r="I17" s="1"/>
    </row>
    <row r="18" spans="1:12" s="60" customFormat="1" x14ac:dyDescent="0.25">
      <c r="A18" s="60" t="s">
        <v>449</v>
      </c>
      <c r="F18" s="63"/>
      <c r="G18" s="64"/>
      <c r="H18" s="61">
        <f>SUM(H19:H20)</f>
        <v>17409.181068007667</v>
      </c>
      <c r="I18" s="61">
        <f>SUM(I19:I20)</f>
        <v>58330.235578942214</v>
      </c>
      <c r="J18" s="66">
        <f>SUM(J19:J20)</f>
        <v>75739.416646949889</v>
      </c>
      <c r="K18" s="62">
        <v>78225</v>
      </c>
      <c r="L18" s="62">
        <f>SUM(J18-K18)</f>
        <v>-2485.5833530501113</v>
      </c>
    </row>
    <row r="19" spans="1:12" x14ac:dyDescent="0.25">
      <c r="A19">
        <v>379035</v>
      </c>
      <c r="B19" t="s">
        <v>1</v>
      </c>
      <c r="C19">
        <v>503</v>
      </c>
      <c r="D19" t="s">
        <v>112</v>
      </c>
      <c r="E19" t="s">
        <v>15</v>
      </c>
      <c r="F19" s="3">
        <v>98590</v>
      </c>
      <c r="G19" s="5">
        <f>SUM(F19/5354999)</f>
        <v>1.8410834437130614E-2</v>
      </c>
      <c r="H19" s="1">
        <f t="shared" ref="H19:H20" si="9">SUM(G19*665402)</f>
        <v>12250.606056135584</v>
      </c>
      <c r="I19" s="1">
        <f t="shared" ref="I19:I20" si="10">SUM(G19*2229459)</f>
        <v>41046.200533370778</v>
      </c>
      <c r="J19" s="67">
        <f t="shared" ref="J19:J20" si="11">SUM(G19*2894861)</f>
        <v>53296.806589506363</v>
      </c>
    </row>
    <row r="20" spans="1:12" x14ac:dyDescent="0.25">
      <c r="A20">
        <v>371338</v>
      </c>
      <c r="B20" t="s">
        <v>1</v>
      </c>
      <c r="C20">
        <v>503</v>
      </c>
      <c r="D20" t="s">
        <v>112</v>
      </c>
      <c r="E20" t="s">
        <v>41</v>
      </c>
      <c r="F20" s="3">
        <v>41515</v>
      </c>
      <c r="G20" s="5">
        <f>SUM(F20/5354999)</f>
        <v>7.7525691414694941E-3</v>
      </c>
      <c r="H20" s="1">
        <f t="shared" si="9"/>
        <v>5158.5750118720844</v>
      </c>
      <c r="I20" s="1">
        <f t="shared" si="10"/>
        <v>17284.035045571436</v>
      </c>
      <c r="J20" s="67">
        <f t="shared" si="11"/>
        <v>22442.610057443522</v>
      </c>
    </row>
    <row r="21" spans="1:12" x14ac:dyDescent="0.25">
      <c r="F21" s="3"/>
      <c r="G21" s="5"/>
      <c r="H21" s="1"/>
      <c r="I21" s="1"/>
    </row>
    <row r="22" spans="1:12" s="60" customFormat="1" x14ac:dyDescent="0.25">
      <c r="A22" s="60" t="s">
        <v>450</v>
      </c>
      <c r="F22" s="63"/>
      <c r="G22" s="64"/>
      <c r="H22" s="61">
        <f>SUM(H23)</f>
        <v>6963.5481691032992</v>
      </c>
      <c r="I22" s="61">
        <f>SUM(I23)</f>
        <v>23331.677899286253</v>
      </c>
      <c r="J22" s="66">
        <f>SUM(J23)</f>
        <v>30295.226068389555</v>
      </c>
      <c r="K22" s="62">
        <v>7111</v>
      </c>
      <c r="L22" s="62">
        <v>23184</v>
      </c>
    </row>
    <row r="23" spans="1:12" x14ac:dyDescent="0.25">
      <c r="A23">
        <v>379037</v>
      </c>
      <c r="B23" t="s">
        <v>1</v>
      </c>
      <c r="C23">
        <v>503</v>
      </c>
      <c r="D23" t="s">
        <v>98</v>
      </c>
      <c r="E23" t="s">
        <v>16</v>
      </c>
      <c r="F23" s="3">
        <v>56041</v>
      </c>
      <c r="G23" s="5">
        <f>SUM(F23/5354999)</f>
        <v>1.0465174690041958E-2</v>
      </c>
      <c r="H23" s="1">
        <f>SUM(G23*665402)</f>
        <v>6963.5481691032992</v>
      </c>
      <c r="I23" s="1">
        <f>SUM(G23*2229459)</f>
        <v>23331.677899286253</v>
      </c>
      <c r="J23" s="67">
        <f>SUM(G23*2894861)</f>
        <v>30295.226068389555</v>
      </c>
    </row>
    <row r="24" spans="1:12" x14ac:dyDescent="0.25">
      <c r="F24" s="3"/>
      <c r="G24" s="5"/>
      <c r="H24" s="1"/>
      <c r="I24" s="1"/>
    </row>
    <row r="25" spans="1:12" s="60" customFormat="1" x14ac:dyDescent="0.25">
      <c r="A25" s="60" t="s">
        <v>451</v>
      </c>
      <c r="F25" s="63"/>
      <c r="G25" s="64"/>
      <c r="H25" s="61">
        <f>SUM(H26:H30)</f>
        <v>46558.88869260293</v>
      </c>
      <c r="I25" s="61">
        <f>SUM(I26:I30)</f>
        <v>155997.62763821243</v>
      </c>
      <c r="J25" s="66">
        <f>SUM(J26:J30)</f>
        <v>202556.51633081539</v>
      </c>
      <c r="K25" s="62">
        <v>10667</v>
      </c>
      <c r="L25" s="62">
        <f>SUM(J25-K25)</f>
        <v>191889.51633081539</v>
      </c>
    </row>
    <row r="26" spans="1:12" x14ac:dyDescent="0.25">
      <c r="A26">
        <v>379061</v>
      </c>
      <c r="B26" t="s">
        <v>1</v>
      </c>
      <c r="C26">
        <v>503</v>
      </c>
      <c r="D26" t="s">
        <v>104</v>
      </c>
      <c r="E26" t="s">
        <v>27</v>
      </c>
      <c r="F26" s="3">
        <v>82245</v>
      </c>
      <c r="G26" s="5">
        <f>SUM(F26/5354999)</f>
        <v>1.5358546285442818E-2</v>
      </c>
      <c r="H26" s="1">
        <f t="shared" ref="H26:H30" si="12">SUM(G26*665402)</f>
        <v>10219.607415426222</v>
      </c>
      <c r="I26" s="1">
        <f t="shared" ref="I26:I30" si="13">SUM(G26*2229459)</f>
        <v>34241.249242997059</v>
      </c>
      <c r="J26" s="67">
        <f t="shared" ref="J26:J30" si="14">SUM(G26*2894861)</f>
        <v>44460.856658423283</v>
      </c>
    </row>
    <row r="27" spans="1:12" x14ac:dyDescent="0.25">
      <c r="A27">
        <v>371158</v>
      </c>
      <c r="B27" t="s">
        <v>1</v>
      </c>
      <c r="C27">
        <v>503</v>
      </c>
      <c r="D27" t="s">
        <v>104</v>
      </c>
      <c r="E27" t="s">
        <v>31</v>
      </c>
      <c r="F27" s="3">
        <v>51717</v>
      </c>
      <c r="G27" s="5">
        <f>SUM(F27/5354999)</f>
        <v>9.6577048847254678E-3</v>
      </c>
      <c r="H27" s="1">
        <f t="shared" si="12"/>
        <v>6426.2561457060956</v>
      </c>
      <c r="I27" s="1">
        <f t="shared" si="13"/>
        <v>21531.457074595157</v>
      </c>
      <c r="J27" s="67">
        <f t="shared" si="14"/>
        <v>27957.713220301252</v>
      </c>
    </row>
    <row r="28" spans="1:12" x14ac:dyDescent="0.25">
      <c r="A28">
        <v>379107</v>
      </c>
      <c r="B28" t="s">
        <v>1</v>
      </c>
      <c r="C28">
        <v>503</v>
      </c>
      <c r="D28" t="s">
        <v>104</v>
      </c>
      <c r="E28" t="s">
        <v>52</v>
      </c>
      <c r="F28" s="3">
        <v>75542</v>
      </c>
      <c r="G28" s="5">
        <f>SUM(F28/5354999)</f>
        <v>1.4106818694083791E-2</v>
      </c>
      <c r="H28" s="1">
        <f t="shared" si="12"/>
        <v>9386.7053726807426</v>
      </c>
      <c r="I28" s="1">
        <f t="shared" si="13"/>
        <v>31450.573898893355</v>
      </c>
      <c r="J28" s="67">
        <f t="shared" si="14"/>
        <v>40837.279271574094</v>
      </c>
    </row>
    <row r="29" spans="1:12" x14ac:dyDescent="0.25">
      <c r="A29">
        <v>379163</v>
      </c>
      <c r="B29" t="s">
        <v>1</v>
      </c>
      <c r="C29">
        <v>503</v>
      </c>
      <c r="D29" t="s">
        <v>104</v>
      </c>
      <c r="E29" t="s">
        <v>77</v>
      </c>
      <c r="F29" s="3">
        <v>86306</v>
      </c>
      <c r="G29" s="5">
        <f>SUM(F29/5354999)</f>
        <v>1.6116903103063136E-2</v>
      </c>
      <c r="H29" s="1">
        <f t="shared" si="12"/>
        <v>10724.219558584417</v>
      </c>
      <c r="I29" s="1">
        <f t="shared" si="13"/>
        <v>35931.974675252037</v>
      </c>
      <c r="J29" s="67">
        <f t="shared" si="14"/>
        <v>46656.194233836453</v>
      </c>
    </row>
    <row r="30" spans="1:12" x14ac:dyDescent="0.25">
      <c r="A30">
        <v>379191</v>
      </c>
      <c r="B30" t="s">
        <v>1</v>
      </c>
      <c r="C30">
        <v>503</v>
      </c>
      <c r="D30" t="s">
        <v>104</v>
      </c>
      <c r="E30" t="s">
        <v>89</v>
      </c>
      <c r="F30" s="3">
        <v>78885</v>
      </c>
      <c r="G30" s="5">
        <f>SUM(F30/5354999)</f>
        <v>1.4731095187879586E-2</v>
      </c>
      <c r="H30" s="1">
        <f t="shared" si="12"/>
        <v>9802.100200205452</v>
      </c>
      <c r="I30" s="1">
        <f t="shared" si="13"/>
        <v>32842.372746474837</v>
      </c>
      <c r="J30" s="67">
        <f t="shared" si="14"/>
        <v>42644.472946680289</v>
      </c>
    </row>
    <row r="31" spans="1:12" x14ac:dyDescent="0.25">
      <c r="F31" s="3"/>
      <c r="G31" s="5"/>
      <c r="H31" s="1"/>
      <c r="I31" s="1"/>
    </row>
    <row r="32" spans="1:12" s="60" customFormat="1" x14ac:dyDescent="0.25">
      <c r="A32" s="60" t="s">
        <v>452</v>
      </c>
      <c r="F32" s="63"/>
      <c r="G32" s="64"/>
      <c r="H32" s="61">
        <f>SUM(H33:H35)</f>
        <v>16957.999907749749</v>
      </c>
      <c r="I32" s="61">
        <f>SUM(I33:I35)</f>
        <v>56818.533031658822</v>
      </c>
      <c r="J32" s="66">
        <f>SUM(J33:J36)</f>
        <v>84063.968068714865</v>
      </c>
      <c r="K32" s="62">
        <v>56891</v>
      </c>
      <c r="L32" s="62">
        <f>SUM(J32-K32)</f>
        <v>27172.968068714865</v>
      </c>
    </row>
    <row r="33" spans="1:12" x14ac:dyDescent="0.25">
      <c r="A33">
        <v>379003</v>
      </c>
      <c r="B33" t="s">
        <v>1</v>
      </c>
      <c r="C33">
        <v>503</v>
      </c>
      <c r="D33" t="s">
        <v>111</v>
      </c>
      <c r="E33" t="s">
        <v>3</v>
      </c>
      <c r="F33" s="3">
        <v>31122</v>
      </c>
      <c r="G33" s="5">
        <f>SUM(F33/5354999)</f>
        <v>5.8117657911794197E-3</v>
      </c>
      <c r="H33" s="1">
        <f t="shared" ref="H33:H36" si="15">SUM(G33*665402)</f>
        <v>3867.1605809823682</v>
      </c>
      <c r="I33" s="1">
        <f t="shared" ref="I33:I36" si="16">SUM(G33*2229459)</f>
        <v>12957.093549037078</v>
      </c>
      <c r="J33" s="67">
        <f t="shared" ref="J33:J36" si="17">SUM(G33*2894861)</f>
        <v>16824.254130019446</v>
      </c>
    </row>
    <row r="34" spans="1:12" x14ac:dyDescent="0.25">
      <c r="A34">
        <v>379027</v>
      </c>
      <c r="B34" t="s">
        <v>1</v>
      </c>
      <c r="C34">
        <v>503</v>
      </c>
      <c r="D34" t="s">
        <v>111</v>
      </c>
      <c r="E34" t="s">
        <v>11</v>
      </c>
      <c r="F34" s="3">
        <v>54727</v>
      </c>
      <c r="G34" s="5">
        <f>SUM(F34/5354999)</f>
        <v>1.0219796492959196E-2</v>
      </c>
      <c r="H34" s="1">
        <f t="shared" si="15"/>
        <v>6800.2730260080352</v>
      </c>
      <c r="I34" s="1">
        <f t="shared" si="16"/>
        <v>22784.617269396316</v>
      </c>
      <c r="J34" s="67">
        <f t="shared" si="17"/>
        <v>29584.890295404351</v>
      </c>
    </row>
    <row r="35" spans="1:12" x14ac:dyDescent="0.25">
      <c r="A35">
        <v>379111</v>
      </c>
      <c r="B35" t="s">
        <v>1</v>
      </c>
      <c r="C35">
        <v>503</v>
      </c>
      <c r="D35" t="s">
        <v>111</v>
      </c>
      <c r="E35" t="s">
        <v>56</v>
      </c>
      <c r="F35" s="3">
        <v>50625</v>
      </c>
      <c r="G35" s="5">
        <f>SUM(F35/5354999)</f>
        <v>9.4537832780174184E-3</v>
      </c>
      <c r="H35" s="1">
        <f t="shared" si="15"/>
        <v>6290.5663007593466</v>
      </c>
      <c r="I35" s="1">
        <f t="shared" si="16"/>
        <v>21076.822213225434</v>
      </c>
      <c r="J35" s="67">
        <f t="shared" si="17"/>
        <v>27367.388513984781</v>
      </c>
    </row>
    <row r="36" spans="1:12" s="4" customFormat="1" x14ac:dyDescent="0.25">
      <c r="A36" s="4">
        <v>371644</v>
      </c>
      <c r="B36" s="4" t="s">
        <v>1</v>
      </c>
      <c r="C36" s="4">
        <v>503</v>
      </c>
      <c r="D36" s="4" t="s">
        <v>116</v>
      </c>
      <c r="E36" s="4" t="s">
        <v>51</v>
      </c>
      <c r="F36" s="6">
        <v>19030</v>
      </c>
      <c r="G36" s="5">
        <f>SUM(F36/5354999)</f>
        <v>3.5536888055441281E-3</v>
      </c>
      <c r="H36" s="1">
        <f t="shared" si="15"/>
        <v>2364.6316385866739</v>
      </c>
      <c r="I36" s="1">
        <f t="shared" si="16"/>
        <v>7922.8034907196061</v>
      </c>
      <c r="J36" s="67">
        <f t="shared" si="17"/>
        <v>10287.435129306281</v>
      </c>
      <c r="K36" s="55"/>
      <c r="L36" s="55"/>
    </row>
    <row r="37" spans="1:12" x14ac:dyDescent="0.25">
      <c r="F37" s="3"/>
      <c r="G37" s="5"/>
      <c r="H37" s="1"/>
      <c r="I37" s="1"/>
    </row>
    <row r="38" spans="1:12" s="60" customFormat="1" x14ac:dyDescent="0.25">
      <c r="A38" s="60" t="s">
        <v>453</v>
      </c>
      <c r="F38" s="63"/>
      <c r="G38" s="64"/>
      <c r="H38" s="61">
        <f>SUM(H39:H40)</f>
        <v>20748.741757374744</v>
      </c>
      <c r="I38" s="61">
        <f>SUM(I39:I40)</f>
        <v>69519.582221957462</v>
      </c>
      <c r="J38" s="66">
        <f>SUM(J39:J40)</f>
        <v>90268.323979332214</v>
      </c>
      <c r="K38" s="62">
        <v>73247</v>
      </c>
      <c r="L38" s="62">
        <f>SUM(J38-K38)</f>
        <v>17021.323979332214</v>
      </c>
    </row>
    <row r="39" spans="1:12" s="4" customFormat="1" x14ac:dyDescent="0.25">
      <c r="A39" s="4">
        <v>379097</v>
      </c>
      <c r="B39" s="4" t="s">
        <v>1</v>
      </c>
      <c r="C39" s="4">
        <v>503</v>
      </c>
      <c r="D39" s="4" t="s">
        <v>110</v>
      </c>
      <c r="E39" s="4" t="s">
        <v>44</v>
      </c>
      <c r="F39" s="6">
        <v>125507</v>
      </c>
      <c r="G39" s="5">
        <f>SUM(F39/5354999)</f>
        <v>2.3437352649365573E-2</v>
      </c>
      <c r="H39" s="1">
        <f t="shared" ref="H39:H40" si="18">SUM(G39*665402)</f>
        <v>15595.261327593151</v>
      </c>
      <c r="I39" s="1">
        <f t="shared" ref="I39:I40" si="19">SUM(G39*2229459)</f>
        <v>52252.616800301919</v>
      </c>
      <c r="J39" s="67">
        <f t="shared" ref="J39:J40" si="20">SUM(G39*2894861)</f>
        <v>67847.878127895077</v>
      </c>
      <c r="K39" s="55"/>
      <c r="L39" s="55"/>
    </row>
    <row r="40" spans="1:12" x14ac:dyDescent="0.25">
      <c r="A40">
        <v>379197</v>
      </c>
      <c r="B40" t="s">
        <v>1</v>
      </c>
      <c r="C40">
        <v>503</v>
      </c>
      <c r="D40" t="s">
        <v>110</v>
      </c>
      <c r="E40" t="s">
        <v>91</v>
      </c>
      <c r="F40" s="3">
        <v>41474</v>
      </c>
      <c r="G40" s="5">
        <f>SUM(F40/5354999)</f>
        <v>7.744912744148038E-3</v>
      </c>
      <c r="H40" s="1">
        <f t="shared" si="18"/>
        <v>5153.4804297815926</v>
      </c>
      <c r="I40" s="1">
        <f t="shared" si="19"/>
        <v>17266.965421655539</v>
      </c>
      <c r="J40" s="67">
        <f t="shared" si="20"/>
        <v>22420.445851437133</v>
      </c>
    </row>
    <row r="41" spans="1:12" x14ac:dyDescent="0.25">
      <c r="F41" s="3"/>
      <c r="G41" s="5"/>
      <c r="H41" s="1"/>
      <c r="I41" s="1"/>
    </row>
    <row r="42" spans="1:12" s="60" customFormat="1" x14ac:dyDescent="0.25">
      <c r="A42" s="60" t="s">
        <v>438</v>
      </c>
      <c r="F42" s="63"/>
      <c r="G42" s="64"/>
      <c r="H42" s="61">
        <f>SUM(H43:H47)</f>
        <v>37372.860151047644</v>
      </c>
      <c r="I42" s="61">
        <f>SUM(I43:I47)</f>
        <v>125219.43038868916</v>
      </c>
      <c r="J42" s="66">
        <f>SUM(J43:J47)</f>
        <v>162592.2905397368</v>
      </c>
      <c r="K42" s="62">
        <v>14223</v>
      </c>
      <c r="L42" s="62">
        <f>SUM(J42-K42)</f>
        <v>148369.2905397368</v>
      </c>
    </row>
    <row r="43" spans="1:12" x14ac:dyDescent="0.25">
      <c r="A43" s="2">
        <v>379069</v>
      </c>
      <c r="B43" t="s">
        <v>1</v>
      </c>
      <c r="C43">
        <v>503</v>
      </c>
      <c r="D43" t="s">
        <v>113</v>
      </c>
      <c r="E43" t="s">
        <v>29</v>
      </c>
      <c r="F43" s="3">
        <v>57576</v>
      </c>
      <c r="G43" s="5">
        <f>SUM(F43/5354999)</f>
        <v>1.0751822736101351E-2</v>
      </c>
      <c r="H43" s="1">
        <f t="shared" ref="H43:H47" si="21">SUM(G43*665402)</f>
        <v>7154.2843522473113</v>
      </c>
      <c r="I43" s="1">
        <f t="shared" ref="I43:I47" si="22">SUM(G43*2229459)</f>
        <v>23970.747965405782</v>
      </c>
      <c r="J43" s="67">
        <f t="shared" ref="J43:J47" si="23">SUM(G43*2894861)</f>
        <v>31125.032317653095</v>
      </c>
    </row>
    <row r="44" spans="1:12" x14ac:dyDescent="0.25">
      <c r="A44">
        <v>379181</v>
      </c>
      <c r="B44" t="s">
        <v>1</v>
      </c>
      <c r="C44">
        <v>503</v>
      </c>
      <c r="D44" t="s">
        <v>113</v>
      </c>
      <c r="E44" t="s">
        <v>86</v>
      </c>
      <c r="F44" s="3">
        <v>67525</v>
      </c>
      <c r="G44" s="5">
        <f>SUM(F44/5354999)</f>
        <v>1.2609712905641999E-2</v>
      </c>
      <c r="H44" s="1">
        <f t="shared" si="21"/>
        <v>8390.5281868399979</v>
      </c>
      <c r="I44" s="1">
        <f t="shared" si="22"/>
        <v>28112.837924899704</v>
      </c>
      <c r="J44" s="67">
        <f t="shared" si="23"/>
        <v>36503.366111739706</v>
      </c>
    </row>
    <row r="45" spans="1:12" x14ac:dyDescent="0.25">
      <c r="A45">
        <v>379185</v>
      </c>
      <c r="B45" t="s">
        <v>1</v>
      </c>
      <c r="C45">
        <v>503</v>
      </c>
      <c r="D45" t="s">
        <v>113</v>
      </c>
      <c r="E45" t="s">
        <v>87</v>
      </c>
      <c r="F45" s="3">
        <v>32870</v>
      </c>
      <c r="G45" s="5">
        <f>SUM(F45/5354999)</f>
        <v>6.1381897550307667E-3</v>
      </c>
      <c r="H45" s="1">
        <f t="shared" si="21"/>
        <v>4084.3637393769823</v>
      </c>
      <c r="I45" s="1">
        <f t="shared" si="22"/>
        <v>13684.842393061139</v>
      </c>
      <c r="J45" s="67">
        <f t="shared" si="23"/>
        <v>17769.206132438121</v>
      </c>
    </row>
    <row r="46" spans="1:12" x14ac:dyDescent="0.25">
      <c r="A46">
        <v>379077</v>
      </c>
      <c r="B46" t="s">
        <v>1</v>
      </c>
      <c r="C46">
        <v>503</v>
      </c>
      <c r="D46" t="s">
        <v>113</v>
      </c>
      <c r="E46" t="s">
        <v>33</v>
      </c>
      <c r="F46" s="3">
        <v>49986</v>
      </c>
      <c r="G46" s="5">
        <f>SUM(F46/5354999)</f>
        <v>9.3344555246415543E-3</v>
      </c>
      <c r="H46" s="1">
        <f t="shared" si="21"/>
        <v>6211.1653750075393</v>
      </c>
      <c r="I46" s="1">
        <f t="shared" si="22"/>
        <v>20810.785879511834</v>
      </c>
      <c r="J46" s="67">
        <f t="shared" si="23"/>
        <v>27021.951254519376</v>
      </c>
    </row>
    <row r="47" spans="1:12" x14ac:dyDescent="0.25">
      <c r="A47">
        <v>379083</v>
      </c>
      <c r="B47" t="s">
        <v>1</v>
      </c>
      <c r="C47">
        <v>503</v>
      </c>
      <c r="D47" t="s">
        <v>113</v>
      </c>
      <c r="E47" t="s">
        <v>36</v>
      </c>
      <c r="F47" s="3">
        <v>92811</v>
      </c>
      <c r="G47" s="5">
        <f>SUM(F47/5354999)</f>
        <v>1.7331655897601474E-2</v>
      </c>
      <c r="H47" s="1">
        <f t="shared" si="21"/>
        <v>11532.518497575817</v>
      </c>
      <c r="I47" s="1">
        <f t="shared" si="22"/>
        <v>38640.216225810684</v>
      </c>
      <c r="J47" s="67">
        <f t="shared" si="23"/>
        <v>50172.7347233865</v>
      </c>
    </row>
    <row r="48" spans="1:12" x14ac:dyDescent="0.25">
      <c r="F48" s="3"/>
      <c r="G48" s="5">
        <f>SUM(F48/5354999)</f>
        <v>0</v>
      </c>
      <c r="H48" s="1"/>
      <c r="I48" s="1"/>
    </row>
    <row r="49" spans="1:12" s="60" customFormat="1" x14ac:dyDescent="0.25">
      <c r="A49" s="60" t="s">
        <v>439</v>
      </c>
      <c r="F49" s="63"/>
      <c r="G49" s="64">
        <f>SUM(F49/5354999)</f>
        <v>0</v>
      </c>
      <c r="H49" s="61">
        <f>SUM(H50)</f>
        <v>4701.3052047255278</v>
      </c>
      <c r="I49" s="61">
        <f>SUM(I50)</f>
        <v>15751.932216047098</v>
      </c>
      <c r="J49" s="66">
        <f>SUM(J50)</f>
        <v>20453.237420772628</v>
      </c>
      <c r="K49" s="62">
        <v>0</v>
      </c>
      <c r="L49" s="62">
        <f>SUM(J49-K49)</f>
        <v>20453.237420772628</v>
      </c>
    </row>
    <row r="50" spans="1:12" x14ac:dyDescent="0.25">
      <c r="A50">
        <v>379145</v>
      </c>
      <c r="B50" t="s">
        <v>1</v>
      </c>
      <c r="C50">
        <v>503</v>
      </c>
      <c r="D50" t="s">
        <v>108</v>
      </c>
      <c r="E50" t="s">
        <v>66</v>
      </c>
      <c r="F50" s="3">
        <v>37835</v>
      </c>
      <c r="G50" s="5">
        <f>SUM(F50/5354999)</f>
        <v>7.0653607965192895E-3</v>
      </c>
      <c r="H50" s="1">
        <f>SUM(G50*665402)</f>
        <v>4701.3052047255278</v>
      </c>
      <c r="I50" s="1">
        <f>SUM(G50*2229459)</f>
        <v>15751.932216047098</v>
      </c>
      <c r="J50" s="67">
        <f>SUM(G50*2894861)</f>
        <v>20453.237420772628</v>
      </c>
    </row>
    <row r="51" spans="1:12" x14ac:dyDescent="0.25">
      <c r="F51" s="3"/>
      <c r="G51" s="5">
        <f>SUM(F51/5354999)</f>
        <v>0</v>
      </c>
      <c r="H51" s="1"/>
      <c r="I51" s="1"/>
    </row>
    <row r="52" spans="1:12" s="60" customFormat="1" x14ac:dyDescent="0.25">
      <c r="A52" s="60" t="s">
        <v>440</v>
      </c>
      <c r="F52" s="63"/>
      <c r="G52" s="64">
        <f>SUM(F52/5354999)</f>
        <v>0</v>
      </c>
      <c r="H52" s="61">
        <f>SUM(H53:H60)</f>
        <v>78195.249409757118</v>
      </c>
      <c r="I52" s="61">
        <f>SUM(I53:I60)</f>
        <v>261996.66149760247</v>
      </c>
      <c r="J52" s="66">
        <f>SUM(J53:J60)</f>
        <v>340191.91090735962</v>
      </c>
      <c r="K52" s="62">
        <v>150049</v>
      </c>
      <c r="L52" s="62">
        <f>SUM(J52-K52)</f>
        <v>190142.91090735962</v>
      </c>
    </row>
    <row r="53" spans="1:12" x14ac:dyDescent="0.25">
      <c r="A53">
        <v>379025</v>
      </c>
      <c r="B53" t="s">
        <v>1</v>
      </c>
      <c r="C53">
        <v>503</v>
      </c>
      <c r="D53" t="s">
        <v>96</v>
      </c>
      <c r="E53" t="s">
        <v>10</v>
      </c>
      <c r="F53" s="3">
        <v>35383</v>
      </c>
      <c r="G53" s="5">
        <f>SUM(F53/5354999)</f>
        <v>6.6074708884165988E-3</v>
      </c>
      <c r="H53" s="1">
        <f t="shared" ref="H53:H60" si="24">SUM(G53*665402)</f>
        <v>4396.6243440941817</v>
      </c>
      <c r="I53" s="1">
        <f t="shared" ref="I53:I60" si="25">SUM(G53*2229459)</f>
        <v>14731.085439418383</v>
      </c>
      <c r="J53" s="67">
        <f t="shared" ref="J53:J60" si="26">SUM(G53*2894861)</f>
        <v>19127.709783512564</v>
      </c>
    </row>
    <row r="54" spans="1:12" x14ac:dyDescent="0.25">
      <c r="A54">
        <v>370660</v>
      </c>
      <c r="B54" t="s">
        <v>1</v>
      </c>
      <c r="C54">
        <v>503</v>
      </c>
      <c r="D54" t="s">
        <v>96</v>
      </c>
      <c r="E54" t="s">
        <v>21</v>
      </c>
      <c r="F54" s="3">
        <v>51140</v>
      </c>
      <c r="G54" s="5">
        <f>SUM(F54/5354999)</f>
        <v>9.5499550980308306E-3</v>
      </c>
      <c r="H54" s="1">
        <f t="shared" si="24"/>
        <v>6354.5592221399111</v>
      </c>
      <c r="I54" s="1">
        <f t="shared" si="25"/>
        <v>21291.233342900716</v>
      </c>
      <c r="J54" s="67">
        <f t="shared" si="26"/>
        <v>27645.792565040629</v>
      </c>
    </row>
    <row r="55" spans="1:12" x14ac:dyDescent="0.25">
      <c r="A55">
        <v>379057</v>
      </c>
      <c r="B55" t="s">
        <v>1</v>
      </c>
      <c r="C55">
        <v>503</v>
      </c>
      <c r="D55" t="s">
        <v>96</v>
      </c>
      <c r="E55" t="s">
        <v>25</v>
      </c>
      <c r="F55" s="3">
        <v>146137</v>
      </c>
      <c r="G55" s="5">
        <f>SUM(F55/5354999)</f>
        <v>2.7289827691844574E-2</v>
      </c>
      <c r="H55" s="1">
        <f t="shared" si="24"/>
        <v>18158.705925808765</v>
      </c>
      <c r="I55" s="1">
        <f t="shared" si="25"/>
        <v>60841.551956032112</v>
      </c>
      <c r="J55" s="67">
        <f t="shared" si="26"/>
        <v>79000.25788184088</v>
      </c>
    </row>
    <row r="56" spans="1:12" x14ac:dyDescent="0.25">
      <c r="A56">
        <v>371494</v>
      </c>
      <c r="B56" t="s">
        <v>1</v>
      </c>
      <c r="C56">
        <v>503</v>
      </c>
      <c r="D56" t="s">
        <v>96</v>
      </c>
      <c r="E56" t="s">
        <v>49</v>
      </c>
      <c r="F56" s="3">
        <v>47393</v>
      </c>
      <c r="G56" s="5">
        <f>SUM(F56/5354999)</f>
        <v>8.8502350794089791E-3</v>
      </c>
      <c r="H56" s="1">
        <f t="shared" si="24"/>
        <v>5888.9641223088938</v>
      </c>
      <c r="I56" s="1">
        <f t="shared" si="25"/>
        <v>19731.236249904065</v>
      </c>
      <c r="J56" s="67">
        <f t="shared" si="26"/>
        <v>25620.200372212956</v>
      </c>
    </row>
    <row r="57" spans="1:12" x14ac:dyDescent="0.25">
      <c r="A57">
        <v>379159</v>
      </c>
      <c r="B57" t="s">
        <v>1</v>
      </c>
      <c r="C57">
        <v>503</v>
      </c>
      <c r="D57" t="s">
        <v>96</v>
      </c>
      <c r="E57" t="s">
        <v>74</v>
      </c>
      <c r="F57" s="3">
        <v>102065</v>
      </c>
      <c r="G57" s="5">
        <f>SUM(F57/5354999)</f>
        <v>1.9059760795473536E-2</v>
      </c>
      <c r="H57" s="1">
        <f t="shared" si="24"/>
        <v>12682.402952829681</v>
      </c>
      <c r="I57" s="1">
        <f t="shared" si="25"/>
        <v>42492.955243315635</v>
      </c>
      <c r="J57" s="67">
        <f t="shared" si="26"/>
        <v>55175.358196145316</v>
      </c>
    </row>
    <row r="58" spans="1:12" x14ac:dyDescent="0.25">
      <c r="A58">
        <v>372508</v>
      </c>
      <c r="B58" t="s">
        <v>1</v>
      </c>
      <c r="C58">
        <v>503</v>
      </c>
      <c r="D58" t="s">
        <v>96</v>
      </c>
      <c r="E58" t="s">
        <v>76</v>
      </c>
      <c r="F58" s="3">
        <v>40344</v>
      </c>
      <c r="G58" s="5">
        <f>SUM(F58/5354999)</f>
        <v>7.5338949643127852E-3</v>
      </c>
      <c r="H58" s="1">
        <f t="shared" si="24"/>
        <v>5013.0687770436562</v>
      </c>
      <c r="I58" s="1">
        <f t="shared" si="25"/>
        <v>16796.509933241818</v>
      </c>
      <c r="J58" s="67">
        <f t="shared" si="26"/>
        <v>21809.578710285474</v>
      </c>
    </row>
    <row r="59" spans="1:12" x14ac:dyDescent="0.25">
      <c r="A59">
        <v>379167</v>
      </c>
      <c r="B59" t="s">
        <v>1</v>
      </c>
      <c r="C59">
        <v>503</v>
      </c>
      <c r="D59" t="s">
        <v>96</v>
      </c>
      <c r="E59" t="s">
        <v>79</v>
      </c>
      <c r="F59" s="3">
        <v>75332</v>
      </c>
      <c r="G59" s="5">
        <f>SUM(F59/5354999)</f>
        <v>1.4067603000486088E-2</v>
      </c>
      <c r="H59" s="1">
        <f t="shared" si="24"/>
        <v>9360.6111717294443</v>
      </c>
      <c r="I59" s="1">
        <f t="shared" si="25"/>
        <v>31363.144117860713</v>
      </c>
      <c r="J59" s="67">
        <f t="shared" si="26"/>
        <v>40723.755289590161</v>
      </c>
    </row>
    <row r="60" spans="1:12" s="4" customFormat="1" x14ac:dyDescent="0.25">
      <c r="A60" s="4">
        <v>379179</v>
      </c>
      <c r="B60" s="4" t="s">
        <v>1</v>
      </c>
      <c r="C60" s="4">
        <v>503</v>
      </c>
      <c r="D60" s="4" t="s">
        <v>96</v>
      </c>
      <c r="E60" s="4" t="s">
        <v>85</v>
      </c>
      <c r="F60" s="6">
        <v>131503</v>
      </c>
      <c r="G60" s="5">
        <f>SUM(F60/5354999)</f>
        <v>2.4557054072279004E-2</v>
      </c>
      <c r="H60" s="1">
        <f t="shared" si="24"/>
        <v>16340.312893802593</v>
      </c>
      <c r="I60" s="1">
        <f t="shared" si="25"/>
        <v>54748.945214929074</v>
      </c>
      <c r="J60" s="67">
        <f t="shared" si="26"/>
        <v>71089.258108731665</v>
      </c>
      <c r="K60" s="55"/>
      <c r="L60" s="55"/>
    </row>
    <row r="61" spans="1:12" x14ac:dyDescent="0.25">
      <c r="F61" s="3"/>
      <c r="G61" s="5"/>
      <c r="H61" s="1"/>
      <c r="I61" s="1"/>
    </row>
    <row r="62" spans="1:12" s="60" customFormat="1" x14ac:dyDescent="0.25">
      <c r="A62" s="60" t="s">
        <v>441</v>
      </c>
      <c r="F62" s="63"/>
      <c r="G62" s="64"/>
      <c r="H62" s="61">
        <f>SUM(H63:H64)</f>
        <v>25579.151127759313</v>
      </c>
      <c r="I62" s="61">
        <f>SUM(I63:I64)</f>
        <v>85704.083687970808</v>
      </c>
      <c r="J62" s="66">
        <f>SUM(J63:J64)</f>
        <v>111283.23481573013</v>
      </c>
      <c r="K62" s="62">
        <v>57602</v>
      </c>
      <c r="L62" s="62">
        <f>SUM(J62-K62)</f>
        <v>53681.234815730131</v>
      </c>
    </row>
    <row r="63" spans="1:12" x14ac:dyDescent="0.25">
      <c r="A63">
        <v>371194</v>
      </c>
      <c r="B63" t="s">
        <v>1</v>
      </c>
      <c r="C63">
        <v>503</v>
      </c>
      <c r="D63" t="s">
        <v>99</v>
      </c>
      <c r="E63" t="s">
        <v>35</v>
      </c>
      <c r="F63" s="3">
        <v>106759</v>
      </c>
      <c r="G63" s="5">
        <f>SUM(F63/5354999)</f>
        <v>1.9936324918081217E-2</v>
      </c>
      <c r="H63" s="1">
        <f t="shared" ref="H63:H64" si="27">SUM(G63*665402)</f>
        <v>13265.670473141077</v>
      </c>
      <c r="I63" s="1">
        <f t="shared" ref="I63:I64" si="28">SUM(G63*2229459)</f>
        <v>44447.219015540431</v>
      </c>
      <c r="J63" s="67">
        <f t="shared" ref="J63:J64" si="29">SUM(G63*2894861)</f>
        <v>57712.889488681511</v>
      </c>
    </row>
    <row r="64" spans="1:12" s="4" customFormat="1" x14ac:dyDescent="0.25">
      <c r="A64" s="4">
        <v>379147</v>
      </c>
      <c r="B64" s="4" t="s">
        <v>1</v>
      </c>
      <c r="C64" s="4">
        <v>503</v>
      </c>
      <c r="D64" s="4" t="s">
        <v>99</v>
      </c>
      <c r="E64" s="4" t="s">
        <v>67</v>
      </c>
      <c r="F64" s="6">
        <v>99096</v>
      </c>
      <c r="G64" s="5">
        <f>SUM(F64/5354999)</f>
        <v>1.8505325584561267E-2</v>
      </c>
      <c r="H64" s="1">
        <f t="shared" si="27"/>
        <v>12313.480654618235</v>
      </c>
      <c r="I64" s="1">
        <f t="shared" si="28"/>
        <v>41256.864672430376</v>
      </c>
      <c r="J64" s="67">
        <f t="shared" si="29"/>
        <v>53570.345327048613</v>
      </c>
      <c r="K64" s="55"/>
      <c r="L64" s="55"/>
    </row>
    <row r="65" spans="1:12" x14ac:dyDescent="0.25">
      <c r="F65" s="3"/>
      <c r="G65" s="5"/>
      <c r="H65" s="1"/>
      <c r="I65" s="1"/>
    </row>
    <row r="66" spans="1:12" s="60" customFormat="1" x14ac:dyDescent="0.25">
      <c r="A66" s="60" t="s">
        <v>442</v>
      </c>
      <c r="F66" s="63"/>
      <c r="G66" s="64"/>
      <c r="H66" s="61">
        <f>SUM(H67)</f>
        <v>16307.384497364052</v>
      </c>
      <c r="I66" s="61">
        <f>SUM(I67)</f>
        <v>54638.6171579117</v>
      </c>
      <c r="J66" s="66">
        <f>SUM(J67)</f>
        <v>70946.001655275744</v>
      </c>
      <c r="K66" s="62">
        <v>0</v>
      </c>
      <c r="L66" s="62">
        <f>SUM(J66-K66)</f>
        <v>70946.001655275744</v>
      </c>
    </row>
    <row r="67" spans="1:12" s="4" customFormat="1" x14ac:dyDescent="0.25">
      <c r="A67" s="4">
        <v>379151</v>
      </c>
      <c r="B67" s="4" t="s">
        <v>1</v>
      </c>
      <c r="C67" s="4">
        <v>503</v>
      </c>
      <c r="D67" s="4" t="s">
        <v>105</v>
      </c>
      <c r="E67" s="4" t="s">
        <v>69</v>
      </c>
      <c r="F67" s="6">
        <v>131238</v>
      </c>
      <c r="G67" s="5">
        <f>SUM(F67/5354999)</f>
        <v>2.4507567601786667E-2</v>
      </c>
      <c r="H67" s="1">
        <f t="shared" ref="H67" si="30">SUM(G67*665402)</f>
        <v>16307.384497364052</v>
      </c>
      <c r="I67" s="1">
        <f>SUM(G67*2229459)</f>
        <v>54638.6171579117</v>
      </c>
      <c r="J67" s="67">
        <f>SUM(G67*2894861)</f>
        <v>70946.001655275744</v>
      </c>
      <c r="K67" s="55"/>
      <c r="L67" s="54"/>
    </row>
    <row r="68" spans="1:12" x14ac:dyDescent="0.25">
      <c r="F68" s="3"/>
      <c r="G68" s="5"/>
      <c r="H68" s="1"/>
      <c r="I68" s="1"/>
    </row>
    <row r="69" spans="1:12" s="60" customFormat="1" x14ac:dyDescent="0.25">
      <c r="A69" s="60" t="s">
        <v>443</v>
      </c>
      <c r="F69" s="63"/>
      <c r="G69" s="64"/>
      <c r="H69" s="61">
        <f>SUM(H70)</f>
        <v>15988.538213359145</v>
      </c>
      <c r="I69" s="61">
        <f>SUM(I70)</f>
        <v>53570.308500150983</v>
      </c>
      <c r="J69" s="66">
        <f>SUM(J70)</f>
        <v>69558.846713510124</v>
      </c>
      <c r="K69" s="62">
        <v>7111</v>
      </c>
      <c r="L69" s="62">
        <f>SUM(J70-K69)</f>
        <v>62447.846713510124</v>
      </c>
    </row>
    <row r="70" spans="1:12" s="4" customFormat="1" x14ac:dyDescent="0.25">
      <c r="A70" s="4">
        <v>379157</v>
      </c>
      <c r="B70" s="4" t="s">
        <v>1</v>
      </c>
      <c r="C70" s="4">
        <v>503</v>
      </c>
      <c r="D70" s="4" t="s">
        <v>106</v>
      </c>
      <c r="E70" s="4" t="s">
        <v>72</v>
      </c>
      <c r="F70" s="6">
        <v>128672</v>
      </c>
      <c r="G70" s="5">
        <f>SUM(F70/5354999)</f>
        <v>2.4028389174302368E-2</v>
      </c>
      <c r="H70" s="1">
        <f t="shared" ref="H70" si="31">SUM(G70*665402)</f>
        <v>15988.538213359145</v>
      </c>
      <c r="I70" s="1">
        <f>SUM(G70*2229459)</f>
        <v>53570.308500150983</v>
      </c>
      <c r="J70" s="67">
        <f>SUM(G70*2894861)</f>
        <v>69558.846713510124</v>
      </c>
    </row>
    <row r="71" spans="1:12" x14ac:dyDescent="0.25">
      <c r="F71" s="3"/>
      <c r="G71" s="5"/>
      <c r="H71" s="1"/>
      <c r="I71" s="1"/>
    </row>
    <row r="72" spans="1:12" s="60" customFormat="1" x14ac:dyDescent="0.25">
      <c r="A72" s="60" t="s">
        <v>444</v>
      </c>
      <c r="F72" s="63"/>
      <c r="G72" s="64"/>
      <c r="H72" s="61">
        <f>SUM(H73:H76)</f>
        <v>50325.897245172215</v>
      </c>
      <c r="I72" s="61">
        <f>SUM(I73:I76)</f>
        <v>168619.15736100046</v>
      </c>
      <c r="J72" s="66">
        <f>SUM(J73:J76)</f>
        <v>218945.05460617266</v>
      </c>
      <c r="K72" s="62">
        <v>24890</v>
      </c>
      <c r="L72" s="62">
        <f>SUM(J72-K72)</f>
        <v>194055.05460617266</v>
      </c>
    </row>
    <row r="73" spans="1:12" x14ac:dyDescent="0.25">
      <c r="A73">
        <v>379017</v>
      </c>
      <c r="B73" t="s">
        <v>1</v>
      </c>
      <c r="C73">
        <v>503</v>
      </c>
      <c r="D73" t="s">
        <v>109</v>
      </c>
      <c r="E73" t="s">
        <v>7</v>
      </c>
      <c r="F73" s="3">
        <v>47576</v>
      </c>
      <c r="G73" s="5">
        <f>SUM(F73/5354999)</f>
        <v>8.8844087552584043E-3</v>
      </c>
      <c r="H73" s="1">
        <f t="shared" ref="H73:H76" si="32">SUM(G73*665402)</f>
        <v>5911.7033545664526</v>
      </c>
      <c r="I73" s="1">
        <f t="shared" ref="I73:I76" si="33">SUM(G73*2229459)</f>
        <v>19807.425059089648</v>
      </c>
      <c r="J73" s="67">
        <f t="shared" ref="J73:J76" si="34">SUM(G73*2894861)</f>
        <v>25719.128413656101</v>
      </c>
    </row>
    <row r="74" spans="1:12" x14ac:dyDescent="0.25">
      <c r="A74">
        <v>379047</v>
      </c>
      <c r="B74" t="s">
        <v>1</v>
      </c>
      <c r="C74">
        <v>503</v>
      </c>
      <c r="D74" t="s">
        <v>109</v>
      </c>
      <c r="E74" t="s">
        <v>20</v>
      </c>
      <c r="F74" s="3">
        <v>85198</v>
      </c>
      <c r="G74" s="5">
        <f>SUM(F74/5354999)</f>
        <v>1.590999363398574E-2</v>
      </c>
      <c r="H74" s="1">
        <f t="shared" si="32"/>
        <v>10586.541584041379</v>
      </c>
      <c r="I74" s="1">
        <f t="shared" si="33"/>
        <v>35470.678497232213</v>
      </c>
      <c r="J74" s="67">
        <f t="shared" si="34"/>
        <v>46057.22008127359</v>
      </c>
    </row>
    <row r="75" spans="1:12" x14ac:dyDescent="0.25">
      <c r="A75">
        <v>379155</v>
      </c>
      <c r="B75" t="s">
        <v>1</v>
      </c>
      <c r="C75">
        <v>503</v>
      </c>
      <c r="D75" t="s">
        <v>109</v>
      </c>
      <c r="E75" t="s">
        <v>71</v>
      </c>
      <c r="F75" s="3">
        <v>219946</v>
      </c>
      <c r="G75" s="5">
        <f>SUM(F75/5354999)</f>
        <v>4.107302354304828E-2</v>
      </c>
      <c r="H75" s="1">
        <f t="shared" si="32"/>
        <v>27330.072011591412</v>
      </c>
      <c r="I75" s="1">
        <f t="shared" si="33"/>
        <v>91570.621995260881</v>
      </c>
      <c r="J75" s="67">
        <f t="shared" si="34"/>
        <v>118900.69400685228</v>
      </c>
    </row>
    <row r="76" spans="1:12" s="4" customFormat="1" x14ac:dyDescent="0.25">
      <c r="A76" s="4">
        <v>379165</v>
      </c>
      <c r="B76" s="4" t="s">
        <v>1</v>
      </c>
      <c r="C76" s="4">
        <v>503</v>
      </c>
      <c r="D76" s="4" t="s">
        <v>109</v>
      </c>
      <c r="E76" s="4" t="s">
        <v>78</v>
      </c>
      <c r="F76" s="6">
        <v>52291</v>
      </c>
      <c r="G76" s="5">
        <f>SUM(F76/5354999)</f>
        <v>9.7648944472258532E-3</v>
      </c>
      <c r="H76" s="1">
        <f t="shared" si="32"/>
        <v>6497.5802949729768</v>
      </c>
      <c r="I76" s="1">
        <f t="shared" si="33"/>
        <v>21770.431809417703</v>
      </c>
      <c r="J76" s="67">
        <f t="shared" si="34"/>
        <v>28268.01210439068</v>
      </c>
      <c r="K76" s="55"/>
      <c r="L76" s="55"/>
    </row>
    <row r="77" spans="1:12" x14ac:dyDescent="0.25">
      <c r="F77" s="3"/>
      <c r="G77" s="5"/>
      <c r="H77" s="1"/>
      <c r="I77" s="1"/>
    </row>
    <row r="78" spans="1:12" s="60" customFormat="1" x14ac:dyDescent="0.25">
      <c r="A78" s="60" t="s">
        <v>445</v>
      </c>
      <c r="F78" s="63"/>
      <c r="G78" s="64"/>
      <c r="H78" s="61">
        <f>SUM(H79:H85)</f>
        <v>27606.919057874708</v>
      </c>
      <c r="I78" s="61">
        <f>SUM(I79:I85)</f>
        <v>92498.210338788122</v>
      </c>
      <c r="J78" s="66">
        <f>SUM(J79:J85)</f>
        <v>120105.12939666283</v>
      </c>
      <c r="K78" s="62">
        <v>46224</v>
      </c>
      <c r="L78" s="62">
        <f>SUM(J78-K78)</f>
        <v>73881.129396662829</v>
      </c>
    </row>
    <row r="79" spans="1:12" x14ac:dyDescent="0.25">
      <c r="A79">
        <v>379039</v>
      </c>
      <c r="B79" t="s">
        <v>1</v>
      </c>
      <c r="C79">
        <v>503</v>
      </c>
      <c r="D79" t="s">
        <v>97</v>
      </c>
      <c r="E79" t="s">
        <v>17</v>
      </c>
      <c r="F79" s="3">
        <v>29714</v>
      </c>
      <c r="G79" s="5">
        <f>SUM(F79/5354999)</f>
        <v>5.5488339026767324E-3</v>
      </c>
      <c r="H79" s="1">
        <f t="shared" ref="H79:H85" si="35">SUM(G79*665402)</f>
        <v>3692.2051765089032</v>
      </c>
      <c r="I79" s="1">
        <f t="shared" ref="I79:I85" si="36">SUM(G79*2229459)</f>
        <v>12370.897683827765</v>
      </c>
      <c r="J79" s="67">
        <f t="shared" ref="J79:J85" si="37">SUM(G79*2894861)</f>
        <v>16063.102860336669</v>
      </c>
    </row>
    <row r="80" spans="1:12" x14ac:dyDescent="0.25">
      <c r="A80">
        <v>379043</v>
      </c>
      <c r="B80" t="s">
        <v>1</v>
      </c>
      <c r="C80">
        <v>503</v>
      </c>
      <c r="D80" t="s">
        <v>97</v>
      </c>
      <c r="E80" t="s">
        <v>19</v>
      </c>
      <c r="F80" s="3">
        <v>9898</v>
      </c>
      <c r="G80" s="5">
        <f>SUM(F80/5354999)</f>
        <v>1.8483663582383489E-3</v>
      </c>
      <c r="H80" s="1">
        <f t="shared" si="35"/>
        <v>1229.9066715045137</v>
      </c>
      <c r="I80" s="1">
        <f t="shared" si="36"/>
        <v>4120.8570126717113</v>
      </c>
      <c r="J80" s="67">
        <f t="shared" si="37"/>
        <v>5350.7636841762251</v>
      </c>
    </row>
    <row r="81" spans="1:12" x14ac:dyDescent="0.25">
      <c r="A81">
        <v>379075</v>
      </c>
      <c r="B81" t="s">
        <v>1</v>
      </c>
      <c r="C81">
        <v>503</v>
      </c>
      <c r="D81" t="s">
        <v>97</v>
      </c>
      <c r="E81" t="s">
        <v>32</v>
      </c>
      <c r="F81" s="3">
        <v>11188</v>
      </c>
      <c r="G81" s="5">
        <f>SUM(F81/5354999)</f>
        <v>2.0892627617670892E-3</v>
      </c>
      <c r="H81" s="1">
        <f t="shared" si="35"/>
        <v>1390.1996202053447</v>
      </c>
      <c r="I81" s="1">
        <f t="shared" si="36"/>
        <v>4657.9256675864926</v>
      </c>
      <c r="J81" s="67">
        <f t="shared" si="37"/>
        <v>6048.1252877918378</v>
      </c>
    </row>
    <row r="82" spans="1:12" x14ac:dyDescent="0.25">
      <c r="A82">
        <v>379087</v>
      </c>
      <c r="B82" t="s">
        <v>1</v>
      </c>
      <c r="C82">
        <v>503</v>
      </c>
      <c r="D82" t="s">
        <v>97</v>
      </c>
      <c r="E82" t="s">
        <v>38</v>
      </c>
      <c r="F82" s="3">
        <v>75750</v>
      </c>
      <c r="G82" s="5">
        <f>SUM(F82/5354999)</f>
        <v>1.4145660904885324E-2</v>
      </c>
      <c r="H82" s="1">
        <f t="shared" si="35"/>
        <v>9412.5510574325035</v>
      </c>
      <c r="I82" s="1">
        <f t="shared" si="36"/>
        <v>31537.171015344727</v>
      </c>
      <c r="J82" s="67">
        <f t="shared" si="37"/>
        <v>40949.722072777236</v>
      </c>
    </row>
    <row r="83" spans="1:12" x14ac:dyDescent="0.25">
      <c r="A83">
        <v>379099</v>
      </c>
      <c r="B83" t="s">
        <v>1</v>
      </c>
      <c r="C83">
        <v>503</v>
      </c>
      <c r="D83" t="s">
        <v>97</v>
      </c>
      <c r="E83" t="s">
        <v>45</v>
      </c>
      <c r="F83" s="3">
        <v>41625</v>
      </c>
      <c r="G83" s="5">
        <f>SUM(F83/5354999)</f>
        <v>7.773110695258767E-3</v>
      </c>
      <c r="H83" s="1">
        <f t="shared" si="35"/>
        <v>5172.2434028465741</v>
      </c>
      <c r="I83" s="1">
        <f t="shared" si="36"/>
        <v>17329.831597540917</v>
      </c>
      <c r="J83" s="67">
        <f t="shared" si="37"/>
        <v>22502.075000387489</v>
      </c>
    </row>
    <row r="84" spans="1:12" x14ac:dyDescent="0.25">
      <c r="A84">
        <v>379113</v>
      </c>
      <c r="B84" t="s">
        <v>1</v>
      </c>
      <c r="C84">
        <v>503</v>
      </c>
      <c r="D84" t="s">
        <v>97</v>
      </c>
      <c r="E84" t="s">
        <v>53</v>
      </c>
      <c r="F84" s="3">
        <v>35892</v>
      </c>
      <c r="G84" s="5">
        <f>SUM(F84/5354999)</f>
        <v>6.7025222600415055E-3</v>
      </c>
      <c r="H84" s="1">
        <f t="shared" si="35"/>
        <v>4459.8717168761377</v>
      </c>
      <c r="I84" s="1">
        <f t="shared" si="36"/>
        <v>14942.998575349875</v>
      </c>
      <c r="J84" s="67">
        <f t="shared" si="37"/>
        <v>19402.870292226013</v>
      </c>
    </row>
    <row r="85" spans="1:12" s="4" customFormat="1" x14ac:dyDescent="0.25">
      <c r="A85" s="4">
        <v>379173</v>
      </c>
      <c r="B85" s="4" t="s">
        <v>1</v>
      </c>
      <c r="C85" s="4">
        <v>503</v>
      </c>
      <c r="D85" s="4" t="s">
        <v>97</v>
      </c>
      <c r="E85" s="4" t="s">
        <v>82</v>
      </c>
      <c r="F85" s="6">
        <v>18107</v>
      </c>
      <c r="G85" s="5">
        <f>SUM(F85/5354999)</f>
        <v>3.381326495112324E-3</v>
      </c>
      <c r="H85" s="1">
        <f t="shared" si="35"/>
        <v>2249.9414125007306</v>
      </c>
      <c r="I85" s="1">
        <f t="shared" si="36"/>
        <v>7538.528786466627</v>
      </c>
      <c r="J85" s="67">
        <f t="shared" si="37"/>
        <v>9788.4701989673576</v>
      </c>
      <c r="K85" s="55"/>
      <c r="L85" s="55"/>
    </row>
    <row r="86" spans="1:12" x14ac:dyDescent="0.25">
      <c r="F86" s="3"/>
      <c r="G86" s="5"/>
      <c r="H86" s="1"/>
      <c r="I86" s="1"/>
    </row>
    <row r="87" spans="1:12" s="60" customFormat="1" x14ac:dyDescent="0.25">
      <c r="A87" s="60" t="s">
        <v>446</v>
      </c>
      <c r="F87" s="63"/>
      <c r="G87" s="64"/>
      <c r="H87" s="61"/>
      <c r="I87" s="61"/>
      <c r="J87" s="66">
        <f>SUM(J88:J90)</f>
        <v>93943.798043659757</v>
      </c>
      <c r="K87" s="62">
        <v>24890</v>
      </c>
      <c r="L87" s="62">
        <f>SUM(J87-K87)</f>
        <v>69053.798043659757</v>
      </c>
    </row>
    <row r="88" spans="1:12" s="4" customFormat="1" x14ac:dyDescent="0.25">
      <c r="A88">
        <v>379171</v>
      </c>
      <c r="B88" t="s">
        <v>1</v>
      </c>
      <c r="C88">
        <v>503</v>
      </c>
      <c r="D88" t="s">
        <v>431</v>
      </c>
      <c r="E88" t="s">
        <v>81</v>
      </c>
      <c r="F88" s="3">
        <v>85509</v>
      </c>
      <c r="G88" s="5">
        <f>SUM(F88/5354999)</f>
        <v>1.5968070208789955E-2</v>
      </c>
      <c r="H88" s="1">
        <f t="shared" ref="H88" si="38">SUM(G88*665402)</f>
        <v>10625.185853069253</v>
      </c>
      <c r="I88" s="1">
        <f>SUM(G88*2229459)</f>
        <v>35600.157839618645</v>
      </c>
      <c r="J88" s="67">
        <f>SUM(G88*2894861)</f>
        <v>46225.3436926879</v>
      </c>
      <c r="K88" s="55"/>
      <c r="L88" s="54"/>
    </row>
    <row r="89" spans="1:12" x14ac:dyDescent="0.25">
      <c r="A89">
        <v>379059</v>
      </c>
      <c r="B89" t="s">
        <v>1</v>
      </c>
      <c r="C89">
        <v>503</v>
      </c>
      <c r="D89" t="s">
        <v>431</v>
      </c>
      <c r="E89" t="s">
        <v>26</v>
      </c>
      <c r="F89" s="3">
        <v>38595</v>
      </c>
      <c r="G89" s="5">
        <f>SUM(F89/5354999)</f>
        <v>7.2072842590633537E-3</v>
      </c>
      <c r="H89" s="1">
        <f>SUM(G89*665402)</f>
        <v>4795.7413605492738</v>
      </c>
      <c r="I89" s="1">
        <f>SUM(G89*2229459)</f>
        <v>16068.344756927125</v>
      </c>
      <c r="J89" s="67">
        <f>SUM(G89*2894861)</f>
        <v>20864.0861174764</v>
      </c>
    </row>
    <row r="90" spans="1:12" x14ac:dyDescent="0.25">
      <c r="A90">
        <v>379169</v>
      </c>
      <c r="B90" t="s">
        <v>1</v>
      </c>
      <c r="C90">
        <v>503</v>
      </c>
      <c r="D90" t="s">
        <v>431</v>
      </c>
      <c r="E90" s="4" t="s">
        <v>80</v>
      </c>
      <c r="F90" s="3">
        <v>49676</v>
      </c>
      <c r="G90" s="5">
        <f>SUM(F90/5354999)</f>
        <v>9.2765656912354236E-3</v>
      </c>
      <c r="H90" s="1">
        <f>SUM(G90*665402)</f>
        <v>6172.6453640794334</v>
      </c>
      <c r="I90" s="1">
        <f>SUM(G90*2229459)</f>
        <v>20681.722869416037</v>
      </c>
      <c r="J90" s="67">
        <f>SUM(G90*2894861)</f>
        <v>26854.368233495468</v>
      </c>
    </row>
    <row r="91" spans="1:12" x14ac:dyDescent="0.25">
      <c r="E91" s="4"/>
      <c r="F91" s="3"/>
      <c r="G91" s="5"/>
      <c r="H91" s="1"/>
      <c r="I91" s="1"/>
    </row>
    <row r="92" spans="1:12" s="60" customFormat="1" x14ac:dyDescent="0.25">
      <c r="A92" s="60" t="s">
        <v>447</v>
      </c>
      <c r="F92" s="63"/>
      <c r="G92" s="64"/>
      <c r="H92" s="61">
        <f>SUM(H93:H95)</f>
        <v>24146.330979333514</v>
      </c>
      <c r="I92" s="61">
        <f>SUM(I93:I95)</f>
        <v>80903.356044697677</v>
      </c>
      <c r="J92" s="66">
        <f>SUM(J93:J95)</f>
        <v>105049.68702403118</v>
      </c>
      <c r="K92" s="62">
        <v>64002</v>
      </c>
      <c r="L92" s="62">
        <f>SUM(J92-K92)</f>
        <v>41047.687024031184</v>
      </c>
    </row>
    <row r="93" spans="1:12" x14ac:dyDescent="0.25">
      <c r="A93">
        <v>379065</v>
      </c>
      <c r="B93" t="s">
        <v>1</v>
      </c>
      <c r="C93">
        <v>503</v>
      </c>
      <c r="D93" t="s">
        <v>103</v>
      </c>
      <c r="E93" t="s">
        <v>28</v>
      </c>
      <c r="F93" s="3">
        <v>50581</v>
      </c>
      <c r="G93" s="5">
        <f>SUM(F93/5354999)</f>
        <v>9.4455666565017096E-3</v>
      </c>
      <c r="H93" s="1">
        <f t="shared" ref="H93:H95" si="39">SUM(G93*665402)</f>
        <v>6285.0989443695507</v>
      </c>
      <c r="I93" s="1">
        <f t="shared" ref="I93:I94" si="40">SUM(G93*2229459)</f>
        <v>21058.503592437646</v>
      </c>
      <c r="J93" s="67">
        <f t="shared" ref="J93:J95" si="41">SUM(G93*2894861)</f>
        <v>27343.602536807197</v>
      </c>
    </row>
    <row r="94" spans="1:12" x14ac:dyDescent="0.25">
      <c r="A94">
        <v>379127</v>
      </c>
      <c r="B94" t="s">
        <v>1</v>
      </c>
      <c r="C94">
        <v>503</v>
      </c>
      <c r="D94" t="s">
        <v>103</v>
      </c>
      <c r="E94" t="s">
        <v>60</v>
      </c>
      <c r="F94" s="3">
        <v>57586</v>
      </c>
      <c r="G94" s="5">
        <f>SUM(F94/5354999)</f>
        <v>1.0753690150082195E-2</v>
      </c>
      <c r="H94" s="1">
        <f t="shared" si="39"/>
        <v>7155.5269332449925</v>
      </c>
      <c r="I94" s="1">
        <f t="shared" si="40"/>
        <v>23974.911288312102</v>
      </c>
      <c r="J94" s="67">
        <f t="shared" si="41"/>
        <v>31130.438221557091</v>
      </c>
    </row>
    <row r="95" spans="1:12" x14ac:dyDescent="0.25">
      <c r="A95">
        <v>372406</v>
      </c>
      <c r="B95" t="s">
        <v>1</v>
      </c>
      <c r="C95">
        <v>503</v>
      </c>
      <c r="D95" t="s">
        <v>103</v>
      </c>
      <c r="E95" t="s">
        <v>73</v>
      </c>
      <c r="F95" s="3">
        <v>86157</v>
      </c>
      <c r="G95" s="5">
        <f>SUM(F95/5354999)</f>
        <v>1.6089078634748576E-2</v>
      </c>
      <c r="H95" s="1">
        <f t="shared" si="39"/>
        <v>10705.705101718971</v>
      </c>
      <c r="I95" s="1">
        <f>SUM(G95*2229459)</f>
        <v>35869.941163947929</v>
      </c>
      <c r="J95" s="67">
        <f t="shared" si="41"/>
        <v>46575.646265666895</v>
      </c>
    </row>
    <row r="96" spans="1:12" s="4" customFormat="1" x14ac:dyDescent="0.25">
      <c r="F96" s="6"/>
      <c r="G96" s="5"/>
      <c r="H96" s="7"/>
      <c r="I96" s="7"/>
      <c r="J96" s="65"/>
      <c r="K96" s="55"/>
      <c r="L96" s="55"/>
    </row>
    <row r="97" spans="1:12" s="60" customFormat="1" x14ac:dyDescent="0.25">
      <c r="A97" s="60" t="s">
        <v>448</v>
      </c>
      <c r="F97" s="63"/>
      <c r="G97" s="64"/>
      <c r="H97" s="61">
        <f>SUM(H98:H99)</f>
        <v>17622.78074150901</v>
      </c>
      <c r="I97" s="61">
        <f>SUM(I98:I99)</f>
        <v>59045.910786537963</v>
      </c>
      <c r="J97" s="66">
        <f>SUM(J98:J99)</f>
        <v>76668.691528046969</v>
      </c>
      <c r="K97" s="62">
        <v>21334</v>
      </c>
      <c r="L97" s="62">
        <f>SUM(J97-K97)</f>
        <v>55334.691528046969</v>
      </c>
    </row>
    <row r="98" spans="1:12" x14ac:dyDescent="0.25">
      <c r="A98">
        <v>379079</v>
      </c>
      <c r="B98" t="s">
        <v>1</v>
      </c>
      <c r="C98">
        <v>503</v>
      </c>
      <c r="D98" t="s">
        <v>100</v>
      </c>
      <c r="E98" t="s">
        <v>34</v>
      </c>
      <c r="F98" s="3">
        <v>31286</v>
      </c>
      <c r="G98" s="5">
        <f>SUM(F98/5354999)</f>
        <v>5.8423913804652441E-3</v>
      </c>
      <c r="H98" s="1">
        <f t="shared" ref="H98:H99" si="42">SUM(G98*665402)</f>
        <v>3887.5389093443346</v>
      </c>
      <c r="I98" s="1">
        <f t="shared" ref="I98:I99" si="43">SUM(G98*2229459)</f>
        <v>13025.372044700664</v>
      </c>
      <c r="J98" s="67">
        <f t="shared" ref="J98:J99" si="44">SUM(G98*2894861)</f>
        <v>16912.910954044997</v>
      </c>
    </row>
    <row r="99" spans="1:12" s="4" customFormat="1" x14ac:dyDescent="0.25">
      <c r="A99" s="4">
        <v>379195</v>
      </c>
      <c r="B99" s="4" t="s">
        <v>1</v>
      </c>
      <c r="C99" s="4">
        <v>503</v>
      </c>
      <c r="D99" s="4" t="s">
        <v>100</v>
      </c>
      <c r="E99" s="4" t="s">
        <v>90</v>
      </c>
      <c r="F99" s="6">
        <v>110538</v>
      </c>
      <c r="G99" s="5">
        <f>SUM(F99/5354999)</f>
        <v>2.0642020661441766E-2</v>
      </c>
      <c r="H99" s="1">
        <f t="shared" si="42"/>
        <v>13735.241832164675</v>
      </c>
      <c r="I99" s="1">
        <f t="shared" si="43"/>
        <v>46020.538741837299</v>
      </c>
      <c r="J99" s="67">
        <f t="shared" si="44"/>
        <v>59755.780574001976</v>
      </c>
      <c r="K99" s="55"/>
      <c r="L99" s="55"/>
    </row>
    <row r="100" spans="1:12" s="4" customFormat="1" x14ac:dyDescent="0.25">
      <c r="F100" s="6"/>
      <c r="G100" s="5"/>
      <c r="H100" s="1"/>
      <c r="I100" s="1"/>
      <c r="J100" s="67"/>
      <c r="K100" s="55"/>
      <c r="L100" s="55"/>
    </row>
    <row r="101" spans="1:12" s="60" customFormat="1" x14ac:dyDescent="0.25">
      <c r="A101" s="60" t="s">
        <v>437</v>
      </c>
      <c r="F101" s="63"/>
      <c r="G101" s="64"/>
      <c r="H101" s="61">
        <f>SUM(H49:H90)</f>
        <v>459002.46208972216</v>
      </c>
      <c r="I101" s="61">
        <f>SUM(I49:I90)</f>
        <v>1537908.166984905</v>
      </c>
      <c r="J101" s="66">
        <f>SUM(J102:J131)</f>
        <v>741315.927078231</v>
      </c>
      <c r="K101" s="62">
        <f>SUM(K107:K123)</f>
        <v>64001</v>
      </c>
      <c r="L101" s="62">
        <f>SUM(J101-K101)</f>
        <v>677314.927078231</v>
      </c>
    </row>
    <row r="102" spans="1:12" s="4" customFormat="1" x14ac:dyDescent="0.25">
      <c r="A102" s="4">
        <v>379013</v>
      </c>
      <c r="B102" s="4" t="s">
        <v>1</v>
      </c>
      <c r="C102" s="4">
        <v>503</v>
      </c>
      <c r="D102" s="4" t="s">
        <v>107</v>
      </c>
      <c r="E102" s="4" t="s">
        <v>5</v>
      </c>
      <c r="F102" s="6">
        <v>65641</v>
      </c>
      <c r="G102" s="5">
        <f>SUM(F102/5354999)</f>
        <v>1.2257892111651188E-2</v>
      </c>
      <c r="H102" s="7">
        <f>SUM(G102*665402)</f>
        <v>8156.4259268769238</v>
      </c>
      <c r="I102" s="7">
        <f>SUM(G102*2229459)</f>
        <v>27328.467889349744</v>
      </c>
      <c r="J102" s="65">
        <f>SUM(G102*2894861)</f>
        <v>35484.893816226671</v>
      </c>
      <c r="K102" s="55"/>
      <c r="L102" s="55"/>
    </row>
    <row r="103" spans="1:12" x14ac:dyDescent="0.25">
      <c r="A103">
        <v>379015</v>
      </c>
      <c r="B103" t="s">
        <v>1</v>
      </c>
      <c r="C103">
        <v>503</v>
      </c>
      <c r="D103" t="s">
        <v>107</v>
      </c>
      <c r="E103" t="s">
        <v>6</v>
      </c>
      <c r="F103" s="3">
        <v>32476</v>
      </c>
      <c r="G103" s="5">
        <f>SUM(F103/5354999)</f>
        <v>6.0646136441855547E-3</v>
      </c>
      <c r="H103" s="1">
        <f>SUM(G103*665402)</f>
        <v>4035.4060480683565</v>
      </c>
      <c r="I103" s="1">
        <f>SUM(G103*2229459)</f>
        <v>13520.807470552283</v>
      </c>
      <c r="J103" s="67">
        <f>SUM(G103*2894861)</f>
        <v>17556.21351862064</v>
      </c>
    </row>
    <row r="104" spans="1:12" x14ac:dyDescent="0.25">
      <c r="A104">
        <v>379029</v>
      </c>
      <c r="B104" t="s">
        <v>1</v>
      </c>
      <c r="C104">
        <v>503</v>
      </c>
      <c r="D104" t="s">
        <v>107</v>
      </c>
      <c r="E104" t="s">
        <v>12</v>
      </c>
      <c r="F104" s="3">
        <v>9321</v>
      </c>
      <c r="G104" s="5">
        <f>SUM(F104/5354999)</f>
        <v>1.7406165715437107E-3</v>
      </c>
      <c r="H104" s="1">
        <f>SUM(G104*665402)</f>
        <v>1158.2097479383283</v>
      </c>
      <c r="I104" s="1">
        <f>SUM(G104*2229459)</f>
        <v>3880.6332809772698</v>
      </c>
      <c r="J104" s="67">
        <f>SUM(G104*2894861)</f>
        <v>5038.8430289155976</v>
      </c>
    </row>
    <row r="105" spans="1:12" x14ac:dyDescent="0.25">
      <c r="A105">
        <v>379031</v>
      </c>
      <c r="B105" t="s">
        <v>1</v>
      </c>
      <c r="C105">
        <v>503</v>
      </c>
      <c r="D105" t="s">
        <v>107</v>
      </c>
      <c r="E105" t="s">
        <v>13</v>
      </c>
      <c r="F105" s="3">
        <v>57473</v>
      </c>
      <c r="G105" s="5">
        <f>SUM(F105/5354999)</f>
        <v>1.0732588372098669E-2</v>
      </c>
      <c r="H105" s="1">
        <f>SUM(G105*665402)</f>
        <v>7141.4857679711986</v>
      </c>
      <c r="I105" s="1">
        <f>SUM(G105*2229459)</f>
        <v>23927.865739470726</v>
      </c>
      <c r="J105" s="67">
        <f>SUM(G105*2894861)</f>
        <v>31069.351507441927</v>
      </c>
      <c r="K105" s="54">
        <v>7111</v>
      </c>
    </row>
    <row r="106" spans="1:12" x14ac:dyDescent="0.25">
      <c r="A106">
        <v>379033</v>
      </c>
      <c r="B106" t="s">
        <v>1</v>
      </c>
      <c r="C106">
        <v>503</v>
      </c>
      <c r="D106" t="s">
        <v>107</v>
      </c>
      <c r="E106" t="s">
        <v>14</v>
      </c>
      <c r="F106" s="3">
        <v>30028</v>
      </c>
      <c r="G106" s="5">
        <f>SUM(F106/5354999)</f>
        <v>5.6074707016752013E-3</v>
      </c>
      <c r="H106" s="1">
        <f>SUM(G106*665402)</f>
        <v>3731.2222198360823</v>
      </c>
      <c r="I106" s="1">
        <f>SUM(G106*2229459)</f>
        <v>12501.626023086092</v>
      </c>
      <c r="J106" s="67">
        <f>SUM(G106*2894861)</f>
        <v>16232.848242922175</v>
      </c>
    </row>
    <row r="107" spans="1:12" s="4" customFormat="1" x14ac:dyDescent="0.25">
      <c r="A107" s="4">
        <v>379041</v>
      </c>
      <c r="B107" s="4" t="s">
        <v>1</v>
      </c>
      <c r="C107" s="4">
        <v>503</v>
      </c>
      <c r="D107" s="4" t="s">
        <v>107</v>
      </c>
      <c r="E107" s="4" t="s">
        <v>18</v>
      </c>
      <c r="F107" s="6">
        <v>23989</v>
      </c>
      <c r="G107" s="5">
        <f>SUM(F107/5354999)</f>
        <v>4.4797393986441454E-3</v>
      </c>
      <c r="H107" s="1">
        <f>SUM(G107*665402)</f>
        <v>2980.8275553366116</v>
      </c>
      <c r="I107" s="1">
        <f>SUM(G107*2229459)</f>
        <v>9987.3953199617772</v>
      </c>
      <c r="J107" s="67">
        <f>SUM(G107*2894861)</f>
        <v>12968.22287529839</v>
      </c>
      <c r="K107" s="55"/>
      <c r="L107" s="55"/>
    </row>
    <row r="108" spans="1:12" s="4" customFormat="1" x14ac:dyDescent="0.25">
      <c r="A108" s="4">
        <v>379049</v>
      </c>
      <c r="B108" s="4" t="s">
        <v>1</v>
      </c>
      <c r="C108" s="4">
        <v>503</v>
      </c>
      <c r="D108" s="4" t="s">
        <v>107</v>
      </c>
      <c r="E108" s="4" t="s">
        <v>22</v>
      </c>
      <c r="F108" s="6">
        <v>98644</v>
      </c>
      <c r="G108" s="5">
        <f>SUM(F108/5354999)</f>
        <v>1.8420918472627165E-2</v>
      </c>
      <c r="H108" s="7">
        <f>SUM(G108*665402)</f>
        <v>12257.31599352306</v>
      </c>
      <c r="I108" s="7">
        <f>SUM(G108*2229459)</f>
        <v>41068.682477064889</v>
      </c>
      <c r="J108" s="65">
        <f>SUM(G108*2894861)</f>
        <v>53325.998470587947</v>
      </c>
      <c r="K108" s="55">
        <v>24890</v>
      </c>
      <c r="L108" s="55"/>
    </row>
    <row r="109" spans="1:12" x14ac:dyDescent="0.25">
      <c r="A109">
        <v>379053</v>
      </c>
      <c r="B109" t="s">
        <v>1</v>
      </c>
      <c r="C109">
        <v>503</v>
      </c>
      <c r="D109" t="s">
        <v>107</v>
      </c>
      <c r="E109" t="s">
        <v>23</v>
      </c>
      <c r="F109" s="3">
        <v>18350</v>
      </c>
      <c r="G109" s="5">
        <f>SUM(F109/5354999)</f>
        <v>3.4267046548468075E-3</v>
      </c>
      <c r="H109" s="1">
        <f>SUM(G109*665402)</f>
        <v>2280.1361307443754</v>
      </c>
      <c r="I109" s="1">
        <f>SUM(G109*2229459)</f>
        <v>7639.6975330901087</v>
      </c>
      <c r="J109" s="67">
        <f>SUM(G109*2894861)</f>
        <v>9919.8336638344845</v>
      </c>
    </row>
    <row r="110" spans="1:12" x14ac:dyDescent="0.25">
      <c r="A110">
        <v>379055</v>
      </c>
      <c r="B110" t="s">
        <v>1</v>
      </c>
      <c r="C110">
        <v>503</v>
      </c>
      <c r="D110" t="s">
        <v>107</v>
      </c>
      <c r="E110" t="s">
        <v>24</v>
      </c>
      <c r="F110" s="3">
        <v>23852</v>
      </c>
      <c r="G110" s="5">
        <f>SUM(F110/5354999)</f>
        <v>4.4541558271065972E-3</v>
      </c>
      <c r="H110" s="1">
        <f>SUM(G110*665402)</f>
        <v>2963.8041956683842</v>
      </c>
      <c r="I110" s="1">
        <f>SUM(G110*2229459)</f>
        <v>9930.3577961452465</v>
      </c>
      <c r="J110" s="67">
        <f>SUM(G110*2894861)</f>
        <v>12894.161991813631</v>
      </c>
    </row>
    <row r="111" spans="1:12" s="4" customFormat="1" x14ac:dyDescent="0.25">
      <c r="A111" s="4">
        <v>379073</v>
      </c>
      <c r="B111" s="4" t="s">
        <v>1</v>
      </c>
      <c r="C111" s="4">
        <v>503</v>
      </c>
      <c r="D111" s="4" t="s">
        <v>107</v>
      </c>
      <c r="E111" s="4" t="s">
        <v>30</v>
      </c>
      <c r="F111" s="6">
        <v>15778</v>
      </c>
      <c r="G111" s="5">
        <f>SUM(F111/5354999)</f>
        <v>2.9464057789740017E-3</v>
      </c>
      <c r="H111" s="1">
        <f>SUM(G111*665402)</f>
        <v>1960.5442981408587</v>
      </c>
      <c r="I111" s="1">
        <f>SUM(G111*2229459)</f>
        <v>6568.8908815855984</v>
      </c>
      <c r="J111" s="67">
        <f>SUM(G111*2894861)</f>
        <v>8529.4351797264571</v>
      </c>
      <c r="K111" s="55"/>
      <c r="L111" s="55"/>
    </row>
    <row r="112" spans="1:12" s="4" customFormat="1" x14ac:dyDescent="0.25">
      <c r="A112" s="4">
        <v>379085</v>
      </c>
      <c r="B112" s="4" t="s">
        <v>1</v>
      </c>
      <c r="C112" s="4">
        <v>503</v>
      </c>
      <c r="D112" s="4" t="s">
        <v>107</v>
      </c>
      <c r="E112" s="4" t="s">
        <v>37</v>
      </c>
      <c r="F112" s="6">
        <v>114185</v>
      </c>
      <c r="G112" s="5">
        <f>SUM(F112/5354999)</f>
        <v>2.1323066540255189E-2</v>
      </c>
      <c r="H112" s="7">
        <f>SUM(G112*665402)</f>
        <v>14188.411122018884</v>
      </c>
      <c r="I112" s="7">
        <f>SUM(G112*2229459)</f>
        <v>47538.902605770796</v>
      </c>
      <c r="J112" s="65">
        <f>SUM(G112*2894861)</f>
        <v>61727.313727789675</v>
      </c>
      <c r="K112" s="55">
        <v>7111</v>
      </c>
      <c r="L112" s="55"/>
    </row>
    <row r="113" spans="1:12" s="4" customFormat="1" x14ac:dyDescent="0.25">
      <c r="A113" s="4">
        <v>379089</v>
      </c>
      <c r="B113" s="4" t="s">
        <v>1</v>
      </c>
      <c r="C113" s="4">
        <v>503</v>
      </c>
      <c r="D113" s="4" t="s">
        <v>107</v>
      </c>
      <c r="E113" s="4" t="s">
        <v>39</v>
      </c>
      <c r="F113" s="6">
        <v>89588</v>
      </c>
      <c r="G113" s="5">
        <f>SUM(F113/5354999)</f>
        <v>1.6729788371575793E-2</v>
      </c>
      <c r="H113" s="7">
        <f>SUM(G113*665402)</f>
        <v>11132.034642023276</v>
      </c>
      <c r="I113" s="7">
        <f>SUM(G113*2229459)</f>
        <v>37298.377253104998</v>
      </c>
      <c r="J113" s="65">
        <f>SUM(G113*2894861)</f>
        <v>48430.411895128273</v>
      </c>
      <c r="K113" s="55">
        <v>17778</v>
      </c>
      <c r="L113" s="55"/>
    </row>
    <row r="114" spans="1:12" x14ac:dyDescent="0.25">
      <c r="A114">
        <v>379091</v>
      </c>
      <c r="B114" t="s">
        <v>1</v>
      </c>
      <c r="C114">
        <v>503</v>
      </c>
      <c r="D114" t="s">
        <v>107</v>
      </c>
      <c r="E114" t="s">
        <v>40</v>
      </c>
      <c r="F114" s="3">
        <v>30477</v>
      </c>
      <c r="G114" s="5">
        <f>SUM(F114/5354999)</f>
        <v>5.6913175894150493E-3</v>
      </c>
      <c r="H114" s="1">
        <f>SUM(G114*665402)</f>
        <v>3787.0141066319525</v>
      </c>
      <c r="I114" s="1">
        <f>SUM(G114*2229459)</f>
        <v>12688.559221579686</v>
      </c>
      <c r="J114" s="67">
        <f>SUM(G114*2894861)</f>
        <v>16475.573328211638</v>
      </c>
    </row>
    <row r="115" spans="1:12" x14ac:dyDescent="0.25">
      <c r="A115">
        <v>379095</v>
      </c>
      <c r="B115" t="s">
        <v>1</v>
      </c>
      <c r="C115">
        <v>503</v>
      </c>
      <c r="D115" t="s">
        <v>107</v>
      </c>
      <c r="E115" t="s">
        <v>43</v>
      </c>
      <c r="F115" s="3">
        <v>11602</v>
      </c>
      <c r="G115" s="5">
        <f>SUM(F115/5354999)</f>
        <v>2.166573700573987E-3</v>
      </c>
      <c r="H115" s="1">
        <f>SUM(G115*665402)</f>
        <v>1441.6424735093321</v>
      </c>
      <c r="I115" s="1">
        <f>SUM(G115*2229459)</f>
        <v>4830.2872359079802</v>
      </c>
      <c r="J115" s="67">
        <f>SUM(G115*2894861)</f>
        <v>6271.9297094173126</v>
      </c>
    </row>
    <row r="116" spans="1:12" s="4" customFormat="1" x14ac:dyDescent="0.25">
      <c r="A116" s="4">
        <v>371452</v>
      </c>
      <c r="B116" s="4" t="s">
        <v>1</v>
      </c>
      <c r="C116" s="4">
        <v>503</v>
      </c>
      <c r="D116" s="4" t="s">
        <v>107</v>
      </c>
      <c r="E116" s="4" t="s">
        <v>46</v>
      </c>
      <c r="F116" s="6">
        <v>68553</v>
      </c>
      <c r="G116" s="5">
        <f>SUM(F116/5354999)</f>
        <v>1.2801683062872654E-2</v>
      </c>
      <c r="H116" s="7">
        <f>SUM(G116*665402)</f>
        <v>8518.2655134015895</v>
      </c>
      <c r="I116" s="7">
        <f>SUM(G116*2229459)</f>
        <v>28540.827519669005</v>
      </c>
      <c r="J116" s="65">
        <f>SUM(G116*2894861)</f>
        <v>37059.093033070596</v>
      </c>
      <c r="K116" s="55"/>
      <c r="L116" s="55"/>
    </row>
    <row r="117" spans="1:12" s="4" customFormat="1" x14ac:dyDescent="0.25">
      <c r="A117" s="4">
        <v>379101</v>
      </c>
      <c r="B117" s="4" t="s">
        <v>1</v>
      </c>
      <c r="C117" s="4">
        <v>503</v>
      </c>
      <c r="D117" s="4" t="s">
        <v>107</v>
      </c>
      <c r="E117" s="4" t="s">
        <v>47</v>
      </c>
      <c r="F117" s="6">
        <v>144394</v>
      </c>
      <c r="G117" s="5">
        <f>SUM(F117/5354999)</f>
        <v>2.6964337434983648E-2</v>
      </c>
      <c r="H117" s="7">
        <f>SUM(G117*665402)</f>
        <v>17942.124057912988</v>
      </c>
      <c r="I117" s="7">
        <f>SUM(G117*2229459)</f>
        <v>60115.884773461206</v>
      </c>
      <c r="J117" s="65">
        <f>SUM(G117*2894861)</f>
        <v>78058.008831374202</v>
      </c>
      <c r="K117" s="55">
        <v>7111</v>
      </c>
      <c r="L117" s="55"/>
    </row>
    <row r="118" spans="1:12" x14ac:dyDescent="0.25">
      <c r="A118">
        <v>379103</v>
      </c>
      <c r="B118" t="s">
        <v>1</v>
      </c>
      <c r="C118">
        <v>503</v>
      </c>
      <c r="D118" t="s">
        <v>107</v>
      </c>
      <c r="E118" t="s">
        <v>48</v>
      </c>
      <c r="F118" s="3">
        <v>15070</v>
      </c>
      <c r="G118" s="5">
        <f>SUM(F118/5354999)</f>
        <v>2.8141928691303212E-3</v>
      </c>
      <c r="H118" s="1">
        <f>SUM(G118*665402)</f>
        <v>1872.569563505054</v>
      </c>
      <c r="I118" s="1">
        <f>SUM(G118*2229459)</f>
        <v>6274.1276198184169</v>
      </c>
      <c r="J118" s="67">
        <f>SUM(G118*2894861)</f>
        <v>8146.6971833234711</v>
      </c>
    </row>
    <row r="119" spans="1:12" s="4" customFormat="1" x14ac:dyDescent="0.25">
      <c r="A119" s="4">
        <v>379105</v>
      </c>
      <c r="B119" s="4" t="s">
        <v>1</v>
      </c>
      <c r="C119" s="4">
        <v>503</v>
      </c>
      <c r="D119" s="4" t="s">
        <v>107</v>
      </c>
      <c r="E119" s="4" t="s">
        <v>50</v>
      </c>
      <c r="F119" s="6">
        <v>63619</v>
      </c>
      <c r="G119" s="5">
        <f>SUM(F119/5354999)</f>
        <v>1.1880301004724744E-2</v>
      </c>
      <c r="H119" s="7">
        <f>SUM(G119*665402)</f>
        <v>7905.1760491458544</v>
      </c>
      <c r="I119" s="7">
        <f>SUM(G119*2229459)</f>
        <v>26486.643997692623</v>
      </c>
      <c r="J119" s="65">
        <f>SUM(G119*2894861)</f>
        <v>34391.820046838475</v>
      </c>
      <c r="K119" s="55">
        <v>7111</v>
      </c>
      <c r="L119" s="55"/>
    </row>
    <row r="120" spans="1:12" x14ac:dyDescent="0.25">
      <c r="A120">
        <v>379115</v>
      </c>
      <c r="B120" t="s">
        <v>1</v>
      </c>
      <c r="C120">
        <v>503</v>
      </c>
      <c r="D120" t="s">
        <v>107</v>
      </c>
      <c r="E120" t="s">
        <v>54</v>
      </c>
      <c r="F120" s="3">
        <v>33858</v>
      </c>
      <c r="G120" s="5">
        <f>SUM(F120/5354999)</f>
        <v>6.3226902563380495E-3</v>
      </c>
      <c r="H120" s="1">
        <f>SUM(G120*665402)</f>
        <v>4207.1307419478508</v>
      </c>
      <c r="I120" s="1">
        <f>SUM(G120*2229459)</f>
        <v>14096.178696205172</v>
      </c>
      <c r="J120" s="67">
        <f>SUM(G120*2894861)</f>
        <v>18303.309438153021</v>
      </c>
    </row>
    <row r="121" spans="1:12" x14ac:dyDescent="0.25">
      <c r="A121">
        <v>379117</v>
      </c>
      <c r="B121" t="s">
        <v>1</v>
      </c>
      <c r="C121">
        <v>503</v>
      </c>
      <c r="D121" t="s">
        <v>107</v>
      </c>
      <c r="E121" t="s">
        <v>55</v>
      </c>
      <c r="F121" s="3">
        <v>40116</v>
      </c>
      <c r="G121" s="5">
        <f>SUM(F121/5354999)</f>
        <v>7.4913179255495657E-3</v>
      </c>
      <c r="H121" s="1">
        <f>SUM(G121*665402)</f>
        <v>4984.7379302965319</v>
      </c>
      <c r="I121" s="1">
        <f>SUM(G121*2229459)</f>
        <v>16701.586170977811</v>
      </c>
      <c r="J121" s="67">
        <f>SUM(G121*2894861)</f>
        <v>21686.324101274342</v>
      </c>
    </row>
    <row r="122" spans="1:12" x14ac:dyDescent="0.25">
      <c r="A122">
        <v>379131</v>
      </c>
      <c r="B122" t="s">
        <v>1</v>
      </c>
      <c r="C122">
        <v>503</v>
      </c>
      <c r="D122" t="s">
        <v>107</v>
      </c>
      <c r="E122" t="s">
        <v>61</v>
      </c>
      <c r="F122" s="3">
        <v>34471</v>
      </c>
      <c r="G122" s="5">
        <f>SUM(F122/5354999)</f>
        <v>6.4371627333637228E-3</v>
      </c>
      <c r="H122" s="1">
        <f>SUM(G122*665402)</f>
        <v>4283.3009571056882</v>
      </c>
      <c r="I122" s="1">
        <f>SUM(G122*2229459)</f>
        <v>14351.390390362352</v>
      </c>
      <c r="J122" s="67">
        <f>SUM(G122*2894861)</f>
        <v>18634.69134746804</v>
      </c>
    </row>
    <row r="123" spans="1:12" s="4" customFormat="1" x14ac:dyDescent="0.25">
      <c r="A123" s="4">
        <v>379133</v>
      </c>
      <c r="B123" s="4" t="s">
        <v>1</v>
      </c>
      <c r="C123" s="4">
        <v>503</v>
      </c>
      <c r="D123" s="4" t="s">
        <v>107</v>
      </c>
      <c r="E123" s="4" t="s">
        <v>62</v>
      </c>
      <c r="F123" s="6">
        <v>89620</v>
      </c>
      <c r="G123" s="5">
        <f>SUM(F123/5354999)</f>
        <v>1.6735764096314491E-2</v>
      </c>
      <c r="H123" s="7">
        <f>SUM(G123*665402)</f>
        <v>11136.010901215855</v>
      </c>
      <c r="I123" s="7">
        <f>SUM(G123*2229459)</f>
        <v>37311.699886405208</v>
      </c>
      <c r="J123" s="65">
        <f>SUM(G123*2894861)</f>
        <v>48447.710787621065</v>
      </c>
      <c r="K123" s="55"/>
      <c r="L123" s="55"/>
    </row>
    <row r="124" spans="1:12" x14ac:dyDescent="0.25">
      <c r="A124">
        <v>379137</v>
      </c>
      <c r="B124" t="s">
        <v>1</v>
      </c>
      <c r="C124">
        <v>503</v>
      </c>
      <c r="D124" t="s">
        <v>107</v>
      </c>
      <c r="E124" t="s">
        <v>63</v>
      </c>
      <c r="F124" s="3">
        <v>17820</v>
      </c>
      <c r="G124" s="5">
        <f>SUM(F124/5354999)</f>
        <v>3.3277317138621313E-3</v>
      </c>
      <c r="H124" s="1">
        <f>SUM(G124*665402)</f>
        <v>2214.27933786729</v>
      </c>
      <c r="I124" s="1">
        <f>SUM(G124*2229459)</f>
        <v>7419.0414190553538</v>
      </c>
      <c r="J124" s="67">
        <f>SUM(G124*2894861)</f>
        <v>9633.3207569226433</v>
      </c>
    </row>
    <row r="125" spans="1:12" x14ac:dyDescent="0.25">
      <c r="A125">
        <v>379139</v>
      </c>
      <c r="B125" t="s">
        <v>1</v>
      </c>
      <c r="C125">
        <v>503</v>
      </c>
      <c r="D125" t="s">
        <v>107</v>
      </c>
      <c r="E125" t="s">
        <v>64</v>
      </c>
      <c r="F125" s="3">
        <v>49886</v>
      </c>
      <c r="G125" s="5">
        <f>SUM(F125/5354999)</f>
        <v>9.3157813848331258E-3</v>
      </c>
      <c r="H125" s="1">
        <f>SUM(G125*665402)</f>
        <v>6198.7395650307317</v>
      </c>
      <c r="I125" s="1">
        <f>SUM(G125*2229459)</f>
        <v>20769.152650448676</v>
      </c>
      <c r="J125" s="67">
        <f>SUM(G125*2894861)</f>
        <v>26967.892215479409</v>
      </c>
      <c r="K125" s="54">
        <v>17778</v>
      </c>
    </row>
    <row r="126" spans="1:12" x14ac:dyDescent="0.25">
      <c r="A126">
        <v>379143</v>
      </c>
      <c r="B126" t="s">
        <v>1</v>
      </c>
      <c r="C126">
        <v>503</v>
      </c>
      <c r="D126" t="s">
        <v>107</v>
      </c>
      <c r="E126" t="s">
        <v>65</v>
      </c>
      <c r="F126" s="3">
        <v>20688</v>
      </c>
      <c r="G126" s="5">
        <f>SUM(F126/5354999)</f>
        <v>3.8633060435678888E-3</v>
      </c>
      <c r="H126" s="1">
        <f>SUM(G126*665402)</f>
        <v>2570.6515680021603</v>
      </c>
      <c r="I126" s="1">
        <f>SUM(G126*2229459)</f>
        <v>8613.0824285868221</v>
      </c>
      <c r="J126" s="67">
        <f>SUM(G126*2894861)</f>
        <v>11183.733996588982</v>
      </c>
    </row>
    <row r="127" spans="1:12" x14ac:dyDescent="0.25">
      <c r="A127">
        <v>379149</v>
      </c>
      <c r="B127" t="s">
        <v>1</v>
      </c>
      <c r="C127">
        <v>503</v>
      </c>
      <c r="D127" t="s">
        <v>107</v>
      </c>
      <c r="E127" t="s">
        <v>68</v>
      </c>
      <c r="F127" s="3">
        <v>27244</v>
      </c>
      <c r="G127" s="5">
        <f>SUM(F127/5354999)</f>
        <v>5.0875826494085246E-3</v>
      </c>
      <c r="H127" s="1">
        <f>SUM(G127*665402)</f>
        <v>3385.287670081731</v>
      </c>
      <c r="I127" s="1">
        <f>SUM(G127*2229459)</f>
        <v>11342.556925967679</v>
      </c>
      <c r="J127" s="67">
        <f>SUM(G127*2894861)</f>
        <v>14727.84459604941</v>
      </c>
    </row>
    <row r="128" spans="1:12" s="4" customFormat="1" x14ac:dyDescent="0.25">
      <c r="A128" s="4">
        <v>379161</v>
      </c>
      <c r="B128" s="4" t="s">
        <v>1</v>
      </c>
      <c r="C128" s="4">
        <v>503</v>
      </c>
      <c r="D128" s="4" t="s">
        <v>107</v>
      </c>
      <c r="E128" s="4" t="s">
        <v>75</v>
      </c>
      <c r="F128" s="6">
        <v>81401</v>
      </c>
      <c r="G128" s="5">
        <f>SUM(F128/5354999)</f>
        <v>1.5200936545459672E-2</v>
      </c>
      <c r="H128" s="1">
        <f>SUM(G128*665402)</f>
        <v>10114.733579221956</v>
      </c>
      <c r="I128" s="1">
        <f>SUM(G128*2229459)</f>
        <v>33889.864789703977</v>
      </c>
      <c r="J128" s="67">
        <f>SUM(G128*2894861)</f>
        <v>44004.59836892593</v>
      </c>
      <c r="K128" s="55"/>
      <c r="L128" s="55"/>
    </row>
    <row r="129" spans="1:13" s="4" customFormat="1" x14ac:dyDescent="0.25">
      <c r="A129" s="4">
        <v>379175</v>
      </c>
      <c r="B129" s="4" t="s">
        <v>1</v>
      </c>
      <c r="C129" s="4">
        <v>503</v>
      </c>
      <c r="D129" s="4" t="s">
        <v>107</v>
      </c>
      <c r="E129" s="4" t="s">
        <v>83</v>
      </c>
      <c r="F129" s="6">
        <v>31642</v>
      </c>
      <c r="G129" s="5">
        <f>SUM(F129/5354999)</f>
        <v>5.9088713181832528E-3</v>
      </c>
      <c r="H129" s="7">
        <f>SUM(G129*665402)</f>
        <v>3931.7747928617728</v>
      </c>
      <c r="I129" s="7">
        <f>SUM(G129*2229459)</f>
        <v>13173.586340165517</v>
      </c>
      <c r="J129" s="65">
        <f>SUM(G129*2894861)</f>
        <v>17105.361133027291</v>
      </c>
      <c r="K129" s="55"/>
      <c r="L129" s="55"/>
    </row>
    <row r="130" spans="1:13" x14ac:dyDescent="0.25">
      <c r="A130">
        <v>379177</v>
      </c>
      <c r="B130" t="s">
        <v>1</v>
      </c>
      <c r="C130">
        <v>503</v>
      </c>
      <c r="D130" t="s">
        <v>107</v>
      </c>
      <c r="E130" t="s">
        <v>84</v>
      </c>
      <c r="F130" s="3">
        <v>8959</v>
      </c>
      <c r="G130" s="5">
        <f>SUM(F130/5354999)</f>
        <v>1.6730161854371962E-3</v>
      </c>
      <c r="H130" s="1">
        <f>SUM(G130*665402)</f>
        <v>1113.2283158222813</v>
      </c>
      <c r="I130" s="1">
        <f>SUM(G130*2229459)</f>
        <v>3729.9209917686262</v>
      </c>
      <c r="J130" s="67">
        <f>SUM(G130*2894861)</f>
        <v>4843.1493075909075</v>
      </c>
    </row>
    <row r="131" spans="1:13" x14ac:dyDescent="0.25">
      <c r="A131">
        <v>379187</v>
      </c>
      <c r="B131" t="s">
        <v>1</v>
      </c>
      <c r="C131">
        <v>503</v>
      </c>
      <c r="D131" t="s">
        <v>107</v>
      </c>
      <c r="E131" t="s">
        <v>88</v>
      </c>
      <c r="F131" s="3">
        <v>22563</v>
      </c>
      <c r="G131" s="5">
        <f>SUM(F131/5354999)</f>
        <v>4.2134461649759409E-3</v>
      </c>
      <c r="H131" s="1">
        <f>SUM(G131*665402)</f>
        <v>2803.635505067321</v>
      </c>
      <c r="I131" s="1">
        <f>SUM(G131*2229459)</f>
        <v>9393.7054735210968</v>
      </c>
      <c r="J131" s="67">
        <f>SUM(G131*2894861)</f>
        <v>12197.340978588418</v>
      </c>
    </row>
    <row r="132" spans="1:13" x14ac:dyDescent="0.25">
      <c r="F132" s="3"/>
      <c r="G132" s="5"/>
      <c r="H132" s="1"/>
      <c r="I132" s="1"/>
    </row>
    <row r="133" spans="1:13" s="60" customFormat="1" x14ac:dyDescent="0.25">
      <c r="A133" s="60" t="s">
        <v>454</v>
      </c>
      <c r="F133" s="63">
        <f>SUM(F4:F99)</f>
        <v>3983691</v>
      </c>
      <c r="G133" s="64"/>
      <c r="H133" s="62" t="e">
        <f>SUM(H97+H92+H87+H78+H72+H69+H66+H62+H52+H49+H101+H42+#REF!+H38+H32+H25+H22+H18+#REF!+H14+#REF!+H10+H3)</f>
        <v>#REF!</v>
      </c>
      <c r="I133" s="62" t="e">
        <f>SUM(I97+I92+I87+I78+I72+I69+I66+I62+I52+I49+I101+I42+#REF!+I38+I32+I25+I22+I18+#REF!+I14+#REF!+I10+I3)</f>
        <v>#REF!</v>
      </c>
      <c r="J133" s="68">
        <f>SUM(J101+J97+J92+J87+J78+J72+J69+J66+J62+J52+J49+J42+J38+J32+J25+J22+J18+J14+J10+J3)</f>
        <v>2894860.9999999995</v>
      </c>
      <c r="K133" s="68">
        <f>SUM(K101+K97+K92+K87+K78+K72+K69+K66+K62+K52+K49+K42+K38+K32+K25+K22+K18+K14+K10+K3)</f>
        <v>800025</v>
      </c>
      <c r="L133" s="62">
        <f>SUM(L3:L131)</f>
        <v>2094835.7739316102</v>
      </c>
      <c r="M133" s="69"/>
    </row>
  </sheetData>
  <sortState ref="A52:XFD81">
    <sortCondition ref="E52:E81"/>
  </sortState>
  <phoneticPr fontId="0" type="noConversion"/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opLeftCell="A31" workbookViewId="0">
      <selection activeCell="E51" sqref="E51"/>
    </sheetView>
  </sheetViews>
  <sheetFormatPr defaultRowHeight="15.75" x14ac:dyDescent="0.25"/>
  <cols>
    <col min="1" max="1" width="6.7109375" style="84" customWidth="1"/>
    <col min="2" max="2" width="18.5703125" style="84" customWidth="1"/>
    <col min="3" max="3" width="15.42578125" style="17" customWidth="1"/>
    <col min="4" max="4" width="12.5703125" style="12" hidden="1" customWidth="1"/>
    <col min="5" max="5" width="51" style="17" customWidth="1"/>
    <col min="6" max="6" width="42.42578125" style="17" customWidth="1"/>
    <col min="7" max="7" width="15.140625" style="17" customWidth="1"/>
    <col min="8" max="8" width="10.85546875" style="12" hidden="1" customWidth="1"/>
    <col min="9" max="9" width="11.28515625" style="12" hidden="1" customWidth="1"/>
    <col min="10" max="10" width="11" style="12" hidden="1" customWidth="1"/>
    <col min="11" max="13" width="10.85546875" style="12" hidden="1" customWidth="1"/>
    <col min="14" max="14" width="11.28515625" style="17" hidden="1" customWidth="1"/>
    <col min="15" max="15" width="14.5703125" style="17" customWidth="1"/>
    <col min="16" max="18" width="0" style="17" hidden="1" customWidth="1"/>
    <col min="19" max="19" width="14.7109375" style="17" hidden="1" customWidth="1"/>
    <col min="20" max="20" width="13.5703125" style="85" bestFit="1" customWidth="1"/>
    <col min="21" max="21" width="10.28515625" style="17" bestFit="1" customWidth="1"/>
    <col min="22" max="16384" width="9.140625" style="17"/>
  </cols>
  <sheetData>
    <row r="1" spans="1:21" x14ac:dyDescent="0.25">
      <c r="D1" s="17"/>
      <c r="E1" s="19" t="s">
        <v>117</v>
      </c>
      <c r="F1" s="12"/>
      <c r="G1" s="12"/>
    </row>
    <row r="2" spans="1:21" hidden="1" x14ac:dyDescent="0.25">
      <c r="C2" s="8" t="s">
        <v>118</v>
      </c>
      <c r="D2" s="9"/>
      <c r="E2" s="10"/>
      <c r="F2" s="8" t="s">
        <v>119</v>
      </c>
      <c r="G2" s="11"/>
      <c r="H2" s="9"/>
      <c r="I2" s="9"/>
    </row>
    <row r="3" spans="1:21" hidden="1" x14ac:dyDescent="0.25">
      <c r="C3" s="8" t="s">
        <v>120</v>
      </c>
      <c r="D3" s="9"/>
      <c r="E3" s="13">
        <v>2579547</v>
      </c>
      <c r="F3" s="11"/>
      <c r="G3" s="11"/>
      <c r="H3" s="9"/>
      <c r="I3" s="9"/>
    </row>
    <row r="4" spans="1:21" hidden="1" x14ac:dyDescent="0.25">
      <c r="C4" s="8" t="s">
        <v>121</v>
      </c>
      <c r="D4" s="9"/>
      <c r="E4" s="13">
        <f>E3*0.95</f>
        <v>2450569.65</v>
      </c>
      <c r="F4" s="8" t="s">
        <v>122</v>
      </c>
      <c r="G4" s="11"/>
      <c r="H4" s="9"/>
      <c r="I4" s="9"/>
    </row>
    <row r="5" spans="1:21" hidden="1" x14ac:dyDescent="0.25">
      <c r="C5" s="8" t="s">
        <v>123</v>
      </c>
      <c r="D5" s="9"/>
      <c r="E5" s="14">
        <f>E3*0.05</f>
        <v>128977.35</v>
      </c>
      <c r="F5" s="8" t="s">
        <v>124</v>
      </c>
      <c r="G5" s="11"/>
      <c r="H5" s="9"/>
      <c r="I5" s="9"/>
    </row>
    <row r="6" spans="1:21" hidden="1" x14ac:dyDescent="0.25">
      <c r="C6" s="8"/>
      <c r="D6" s="9"/>
      <c r="E6" s="11"/>
      <c r="F6" s="11"/>
      <c r="G6" s="11" t="s">
        <v>125</v>
      </c>
      <c r="I6" s="9"/>
    </row>
    <row r="7" spans="1:21" hidden="1" x14ac:dyDescent="0.25">
      <c r="C7" s="8"/>
      <c r="D7" s="15"/>
      <c r="E7" s="11"/>
      <c r="F7" s="11"/>
      <c r="G7" s="11" t="s">
        <v>126</v>
      </c>
      <c r="I7" s="9"/>
    </row>
    <row r="8" spans="1:21" ht="16.5" hidden="1" customHeight="1" x14ac:dyDescent="0.25">
      <c r="C8" s="11"/>
      <c r="D8" s="9"/>
      <c r="E8" s="11"/>
      <c r="F8" s="11"/>
      <c r="G8" s="16">
        <f>E4</f>
        <v>2450569.65</v>
      </c>
      <c r="H8" s="9"/>
      <c r="I8" s="9"/>
    </row>
    <row r="9" spans="1:21" hidden="1" x14ac:dyDescent="0.25">
      <c r="C9" s="11"/>
      <c r="D9" s="9"/>
      <c r="E9" s="11"/>
      <c r="F9" s="11"/>
      <c r="G9" s="11"/>
      <c r="H9" s="9"/>
      <c r="I9" s="9"/>
    </row>
    <row r="10" spans="1:21" hidden="1" x14ac:dyDescent="0.25">
      <c r="C10" s="11"/>
      <c r="D10" s="9"/>
      <c r="E10" s="11"/>
      <c r="F10" s="11"/>
      <c r="G10" s="11"/>
      <c r="H10" s="9"/>
      <c r="I10" s="15" t="s">
        <v>127</v>
      </c>
      <c r="K10" s="15" t="s">
        <v>128</v>
      </c>
      <c r="L10" s="15"/>
      <c r="M10" s="15" t="s">
        <v>129</v>
      </c>
    </row>
    <row r="11" spans="1:21" x14ac:dyDescent="0.25">
      <c r="C11" s="11"/>
      <c r="D11" s="9"/>
      <c r="E11" s="18"/>
      <c r="F11" s="11"/>
      <c r="G11" s="11"/>
      <c r="H11" s="15" t="s">
        <v>130</v>
      </c>
      <c r="I11" s="15" t="s">
        <v>131</v>
      </c>
      <c r="J11" s="19">
        <v>2008</v>
      </c>
      <c r="K11" s="15" t="s">
        <v>131</v>
      </c>
      <c r="L11" s="15">
        <v>2011</v>
      </c>
      <c r="M11" s="15" t="s">
        <v>131</v>
      </c>
      <c r="O11" s="19" t="s">
        <v>132</v>
      </c>
    </row>
    <row r="12" spans="1:21" x14ac:dyDescent="0.25">
      <c r="A12" s="86" t="s">
        <v>94</v>
      </c>
      <c r="B12" s="86"/>
      <c r="C12" s="8" t="s">
        <v>133</v>
      </c>
      <c r="D12" s="15" t="s">
        <v>134</v>
      </c>
      <c r="E12" s="15" t="s">
        <v>135</v>
      </c>
      <c r="F12" s="15" t="s">
        <v>136</v>
      </c>
      <c r="G12" s="25" t="s">
        <v>137</v>
      </c>
      <c r="H12" s="15" t="s">
        <v>138</v>
      </c>
      <c r="I12" s="15" t="s">
        <v>139</v>
      </c>
      <c r="J12" s="15" t="s">
        <v>138</v>
      </c>
      <c r="K12" s="15" t="s">
        <v>139</v>
      </c>
      <c r="L12" s="15" t="s">
        <v>138</v>
      </c>
      <c r="M12" s="15" t="s">
        <v>139</v>
      </c>
      <c r="O12" s="15" t="s">
        <v>140</v>
      </c>
      <c r="P12" s="20" t="s">
        <v>141</v>
      </c>
      <c r="Q12" s="20" t="s">
        <v>142</v>
      </c>
      <c r="R12" s="21" t="s">
        <v>143</v>
      </c>
      <c r="S12" s="22" t="s">
        <v>144</v>
      </c>
    </row>
    <row r="13" spans="1:21" x14ac:dyDescent="0.25">
      <c r="C13" s="8"/>
      <c r="D13" s="15" t="s">
        <v>145</v>
      </c>
      <c r="E13" s="15"/>
      <c r="F13" s="15"/>
      <c r="G13" s="25" t="s">
        <v>146</v>
      </c>
      <c r="H13" s="15"/>
      <c r="I13" s="15"/>
      <c r="P13" s="23"/>
      <c r="Q13" s="23"/>
      <c r="R13" s="23"/>
      <c r="S13" s="24"/>
    </row>
    <row r="14" spans="1:21" hidden="1" x14ac:dyDescent="0.25">
      <c r="A14" s="84">
        <v>500</v>
      </c>
      <c r="C14" s="8" t="s">
        <v>171</v>
      </c>
      <c r="D14" s="15" t="s">
        <v>152</v>
      </c>
      <c r="E14" s="11" t="s">
        <v>172</v>
      </c>
      <c r="F14" s="11" t="s">
        <v>173</v>
      </c>
      <c r="G14" s="11" t="s">
        <v>150</v>
      </c>
      <c r="H14" s="9">
        <v>63</v>
      </c>
      <c r="I14" s="9">
        <v>56</v>
      </c>
      <c r="J14" s="12">
        <v>54</v>
      </c>
      <c r="K14" s="9">
        <v>55</v>
      </c>
      <c r="L14" s="9">
        <v>57</v>
      </c>
      <c r="M14" s="9">
        <v>56</v>
      </c>
      <c r="N14" s="26">
        <f>M14/$M$171</f>
        <v>1.6250725478816019E-2</v>
      </c>
      <c r="O14" s="27">
        <f t="shared" ref="O14:O30" si="0">$G$8*N14</f>
        <v>39823.534648868255</v>
      </c>
      <c r="P14" s="29">
        <v>9998</v>
      </c>
      <c r="Q14" s="24"/>
      <c r="R14" s="24"/>
      <c r="S14" s="28">
        <f t="shared" ref="S14:S20" si="1">SUM(P14:R14)</f>
        <v>9998</v>
      </c>
    </row>
    <row r="15" spans="1:21" hidden="1" x14ac:dyDescent="0.25">
      <c r="A15" s="84">
        <v>500</v>
      </c>
      <c r="C15" s="8" t="s">
        <v>171</v>
      </c>
      <c r="D15" s="15" t="s">
        <v>175</v>
      </c>
      <c r="E15" s="11" t="s">
        <v>254</v>
      </c>
      <c r="F15" s="11" t="s">
        <v>255</v>
      </c>
      <c r="G15" s="11" t="s">
        <v>251</v>
      </c>
      <c r="H15" s="9">
        <v>107</v>
      </c>
      <c r="I15" s="9">
        <v>45</v>
      </c>
      <c r="J15" s="12">
        <v>99</v>
      </c>
      <c r="K15" s="12">
        <v>45</v>
      </c>
      <c r="L15" s="12">
        <v>119</v>
      </c>
      <c r="M15" s="12">
        <v>45</v>
      </c>
      <c r="N15" s="26">
        <f>M15/$M$171</f>
        <v>1.30586186883343E-2</v>
      </c>
      <c r="O15" s="27">
        <f t="shared" si="0"/>
        <v>32001.054628554844</v>
      </c>
      <c r="P15" s="29">
        <v>29995</v>
      </c>
      <c r="Q15" s="29"/>
      <c r="R15" s="23"/>
      <c r="S15" s="28">
        <f t="shared" si="1"/>
        <v>29995</v>
      </c>
      <c r="T15" s="87"/>
      <c r="U15" s="87"/>
    </row>
    <row r="16" spans="1:21" hidden="1" x14ac:dyDescent="0.25">
      <c r="A16" s="84">
        <v>500</v>
      </c>
      <c r="C16" s="8" t="s">
        <v>171</v>
      </c>
      <c r="D16" s="15" t="s">
        <v>175</v>
      </c>
      <c r="E16" s="11" t="s">
        <v>291</v>
      </c>
      <c r="F16" s="11" t="s">
        <v>292</v>
      </c>
      <c r="G16" s="11" t="s">
        <v>260</v>
      </c>
      <c r="H16" s="9">
        <v>14</v>
      </c>
      <c r="I16" s="9">
        <v>15</v>
      </c>
      <c r="J16" s="12">
        <v>11</v>
      </c>
      <c r="K16" s="9">
        <v>10</v>
      </c>
      <c r="L16" s="9">
        <v>17</v>
      </c>
      <c r="M16" s="9">
        <v>25</v>
      </c>
      <c r="N16" s="26">
        <f>M16/$M$171</f>
        <v>7.2547881601857222E-3</v>
      </c>
      <c r="O16" s="27">
        <f t="shared" si="0"/>
        <v>17778.363682530467</v>
      </c>
      <c r="P16" s="29">
        <v>16664</v>
      </c>
      <c r="Q16" s="24"/>
      <c r="R16" s="24"/>
      <c r="S16" s="28">
        <f t="shared" si="1"/>
        <v>16664</v>
      </c>
    </row>
    <row r="17" spans="1:21" hidden="1" x14ac:dyDescent="0.25">
      <c r="A17" s="84">
        <v>500</v>
      </c>
      <c r="C17" s="8" t="s">
        <v>171</v>
      </c>
      <c r="D17" s="15" t="s">
        <v>175</v>
      </c>
      <c r="E17" s="11" t="s">
        <v>254</v>
      </c>
      <c r="F17" s="11" t="s">
        <v>365</v>
      </c>
      <c r="G17" s="11" t="s">
        <v>355</v>
      </c>
      <c r="H17" s="9">
        <v>95</v>
      </c>
      <c r="I17" s="9">
        <v>45</v>
      </c>
      <c r="J17" s="12">
        <v>95</v>
      </c>
      <c r="K17" s="12">
        <v>56</v>
      </c>
      <c r="L17" s="12">
        <v>85</v>
      </c>
      <c r="M17" s="12">
        <v>56</v>
      </c>
      <c r="N17" s="26">
        <f>M17/$M$171</f>
        <v>1.6250725478816019E-2</v>
      </c>
      <c r="O17" s="27">
        <f t="shared" si="0"/>
        <v>39823.534648868255</v>
      </c>
      <c r="P17" s="29">
        <v>37327</v>
      </c>
      <c r="Q17" s="24"/>
      <c r="R17" s="23"/>
      <c r="S17" s="28">
        <f t="shared" si="1"/>
        <v>37327</v>
      </c>
    </row>
    <row r="18" spans="1:21" hidden="1" x14ac:dyDescent="0.25">
      <c r="A18" s="84">
        <v>500</v>
      </c>
      <c r="C18" s="8" t="s">
        <v>171</v>
      </c>
      <c r="D18" s="15" t="s">
        <v>175</v>
      </c>
      <c r="E18" s="11" t="s">
        <v>366</v>
      </c>
      <c r="F18" s="11" t="s">
        <v>367</v>
      </c>
      <c r="G18" s="11" t="s">
        <v>355</v>
      </c>
      <c r="H18" s="9">
        <v>70</v>
      </c>
      <c r="I18" s="9">
        <v>35</v>
      </c>
      <c r="J18" s="12">
        <v>71</v>
      </c>
      <c r="K18" s="9">
        <v>56</v>
      </c>
      <c r="L18" s="9">
        <v>60</v>
      </c>
      <c r="M18" s="9">
        <v>56</v>
      </c>
      <c r="N18" s="26">
        <f>M18/$M$171</f>
        <v>1.6250725478816019E-2</v>
      </c>
      <c r="O18" s="27">
        <f t="shared" si="0"/>
        <v>39823.534648868255</v>
      </c>
      <c r="P18" s="29">
        <v>37327</v>
      </c>
      <c r="Q18" s="24"/>
      <c r="R18" s="24"/>
      <c r="S18" s="28">
        <f t="shared" si="1"/>
        <v>37327</v>
      </c>
    </row>
    <row r="19" spans="1:21" hidden="1" x14ac:dyDescent="0.25">
      <c r="A19" s="84">
        <v>500</v>
      </c>
      <c r="C19" s="8" t="s">
        <v>171</v>
      </c>
      <c r="D19" s="15" t="s">
        <v>175</v>
      </c>
      <c r="E19" s="11" t="s">
        <v>392</v>
      </c>
      <c r="F19" s="11" t="s">
        <v>393</v>
      </c>
      <c r="G19" s="11" t="s">
        <v>380</v>
      </c>
      <c r="H19" s="9">
        <v>46</v>
      </c>
      <c r="I19" s="9">
        <v>55</v>
      </c>
      <c r="J19" s="12">
        <v>22</v>
      </c>
      <c r="K19" s="9">
        <v>15</v>
      </c>
      <c r="L19" s="9">
        <v>11</v>
      </c>
      <c r="M19" s="9">
        <v>15</v>
      </c>
      <c r="N19" s="26">
        <f>M19/$M$171</f>
        <v>4.3528728961114331E-3</v>
      </c>
      <c r="O19" s="27">
        <f t="shared" si="0"/>
        <v>10667.018209518281</v>
      </c>
      <c r="P19" s="29">
        <v>16664</v>
      </c>
      <c r="Q19" s="29"/>
      <c r="R19" s="29"/>
      <c r="S19" s="28">
        <f t="shared" si="1"/>
        <v>16664</v>
      </c>
    </row>
    <row r="20" spans="1:21" hidden="1" x14ac:dyDescent="0.25">
      <c r="A20" s="84">
        <v>500</v>
      </c>
      <c r="C20" s="8" t="s">
        <v>171</v>
      </c>
      <c r="D20" s="15" t="s">
        <v>175</v>
      </c>
      <c r="E20" s="11" t="s">
        <v>392</v>
      </c>
      <c r="F20" s="11" t="s">
        <v>394</v>
      </c>
      <c r="G20" s="11" t="s">
        <v>380</v>
      </c>
      <c r="H20" s="9">
        <v>38</v>
      </c>
      <c r="I20" s="9">
        <v>25</v>
      </c>
      <c r="J20" s="12">
        <v>15</v>
      </c>
      <c r="K20" s="9">
        <v>25</v>
      </c>
      <c r="L20" s="9">
        <v>14</v>
      </c>
      <c r="M20" s="9">
        <v>15</v>
      </c>
      <c r="N20" s="26">
        <f>M20/$M$171</f>
        <v>4.3528728961114331E-3</v>
      </c>
      <c r="O20" s="27">
        <f t="shared" si="0"/>
        <v>10667.018209518281</v>
      </c>
      <c r="P20" s="29">
        <v>6666</v>
      </c>
      <c r="Q20" s="29"/>
      <c r="R20" s="29"/>
      <c r="S20" s="28">
        <f t="shared" si="1"/>
        <v>6666</v>
      </c>
    </row>
    <row r="21" spans="1:21" hidden="1" x14ac:dyDescent="0.25">
      <c r="A21" s="84">
        <v>501</v>
      </c>
      <c r="C21" s="8" t="s">
        <v>151</v>
      </c>
      <c r="D21" s="15" t="s">
        <v>152</v>
      </c>
      <c r="E21" s="11" t="s">
        <v>153</v>
      </c>
      <c r="F21" s="11" t="s">
        <v>154</v>
      </c>
      <c r="G21" s="11" t="s">
        <v>150</v>
      </c>
      <c r="H21" s="9">
        <v>55</v>
      </c>
      <c r="I21" s="9">
        <v>55</v>
      </c>
      <c r="J21" s="12">
        <v>49</v>
      </c>
      <c r="K21" s="9">
        <v>55</v>
      </c>
      <c r="L21" s="9">
        <v>55</v>
      </c>
      <c r="M21" s="9">
        <v>55</v>
      </c>
      <c r="N21" s="26">
        <f>M21/$M$171</f>
        <v>1.5960533952408588E-2</v>
      </c>
      <c r="O21" s="27">
        <f t="shared" si="0"/>
        <v>39112.400101567029</v>
      </c>
      <c r="P21" s="29"/>
      <c r="Q21" s="29"/>
      <c r="R21" s="29"/>
      <c r="S21" s="28"/>
    </row>
    <row r="22" spans="1:21" hidden="1" x14ac:dyDescent="0.25">
      <c r="A22" s="84">
        <v>501</v>
      </c>
      <c r="C22" s="8" t="s">
        <v>151</v>
      </c>
      <c r="D22" s="15" t="s">
        <v>147</v>
      </c>
      <c r="E22" s="25" t="s">
        <v>249</v>
      </c>
      <c r="F22" s="25" t="s">
        <v>250</v>
      </c>
      <c r="G22" s="25" t="s">
        <v>251</v>
      </c>
      <c r="H22" s="9"/>
      <c r="I22" s="9"/>
      <c r="J22" s="12">
        <v>73</v>
      </c>
      <c r="K22" s="12">
        <v>15</v>
      </c>
      <c r="L22" s="12">
        <v>39</v>
      </c>
      <c r="M22" s="12">
        <v>15</v>
      </c>
      <c r="N22" s="26">
        <f>M22/$M$171</f>
        <v>4.3528728961114331E-3</v>
      </c>
      <c r="O22" s="27">
        <f t="shared" si="0"/>
        <v>10667.018209518281</v>
      </c>
      <c r="P22" s="45">
        <v>17629</v>
      </c>
      <c r="Q22" s="45">
        <v>5700</v>
      </c>
      <c r="R22" s="79"/>
      <c r="S22" s="28">
        <f>SUM(P22:R22)</f>
        <v>23329</v>
      </c>
    </row>
    <row r="23" spans="1:21" hidden="1" x14ac:dyDescent="0.25">
      <c r="A23" s="84">
        <v>501</v>
      </c>
      <c r="C23" s="8" t="s">
        <v>151</v>
      </c>
      <c r="D23" s="15" t="s">
        <v>147</v>
      </c>
      <c r="E23" s="11" t="s">
        <v>252</v>
      </c>
      <c r="F23" s="11" t="s">
        <v>253</v>
      </c>
      <c r="G23" s="11" t="s">
        <v>251</v>
      </c>
      <c r="H23" s="9">
        <v>173</v>
      </c>
      <c r="I23" s="9">
        <v>45</v>
      </c>
      <c r="J23" s="12">
        <v>194</v>
      </c>
      <c r="K23" s="9">
        <v>55</v>
      </c>
      <c r="L23" s="9">
        <v>169</v>
      </c>
      <c r="M23" s="9">
        <v>55</v>
      </c>
      <c r="N23" s="26">
        <f>M23/$M$171</f>
        <v>1.5960533952408588E-2</v>
      </c>
      <c r="O23" s="27">
        <f t="shared" si="0"/>
        <v>39112.400101567029</v>
      </c>
      <c r="P23" s="29"/>
      <c r="Q23" s="24"/>
      <c r="R23" s="24"/>
      <c r="S23" s="28"/>
    </row>
    <row r="24" spans="1:21" hidden="1" x14ac:dyDescent="0.25">
      <c r="A24" s="84">
        <v>501</v>
      </c>
      <c r="C24" s="8" t="s">
        <v>151</v>
      </c>
      <c r="D24" s="15" t="s">
        <v>175</v>
      </c>
      <c r="E24" s="11" t="s">
        <v>261</v>
      </c>
      <c r="F24" s="11" t="s">
        <v>262</v>
      </c>
      <c r="G24" s="11" t="s">
        <v>260</v>
      </c>
      <c r="H24" s="9">
        <v>7</v>
      </c>
      <c r="I24" s="9">
        <v>10</v>
      </c>
      <c r="J24" s="12">
        <v>14</v>
      </c>
      <c r="K24" s="9">
        <v>15</v>
      </c>
      <c r="L24" s="9">
        <v>18</v>
      </c>
      <c r="M24" s="9">
        <v>25</v>
      </c>
      <c r="N24" s="26">
        <f>M24/$M$171</f>
        <v>7.2547881601857222E-3</v>
      </c>
      <c r="O24" s="27">
        <f t="shared" si="0"/>
        <v>17778.363682530467</v>
      </c>
      <c r="P24" s="29"/>
      <c r="Q24" s="24"/>
      <c r="R24" s="24"/>
      <c r="S24" s="28"/>
    </row>
    <row r="25" spans="1:21" hidden="1" x14ac:dyDescent="0.25">
      <c r="A25" s="84">
        <v>501</v>
      </c>
      <c r="C25" s="8" t="s">
        <v>151</v>
      </c>
      <c r="D25" s="15" t="s">
        <v>381</v>
      </c>
      <c r="E25" s="25" t="s">
        <v>249</v>
      </c>
      <c r="F25" s="25" t="s">
        <v>382</v>
      </c>
      <c r="G25" s="25" t="s">
        <v>380</v>
      </c>
      <c r="H25" s="9"/>
      <c r="I25" s="9"/>
      <c r="J25" s="12">
        <v>43</v>
      </c>
      <c r="K25" s="12">
        <v>45</v>
      </c>
      <c r="L25" s="12">
        <v>27</v>
      </c>
      <c r="M25" s="12">
        <v>35</v>
      </c>
      <c r="N25" s="26">
        <f>M25/$M$171</f>
        <v>1.0156703424260012E-2</v>
      </c>
      <c r="O25" s="27">
        <f t="shared" si="0"/>
        <v>24889.70915554266</v>
      </c>
      <c r="P25" s="45"/>
      <c r="Q25" s="45"/>
      <c r="R25" s="79"/>
      <c r="S25" s="28"/>
    </row>
    <row r="26" spans="1:21" hidden="1" x14ac:dyDescent="0.25">
      <c r="A26" s="84">
        <v>502</v>
      </c>
      <c r="C26" s="8" t="s">
        <v>166</v>
      </c>
      <c r="D26" s="30" t="s">
        <v>147</v>
      </c>
      <c r="E26" s="11" t="s">
        <v>167</v>
      </c>
      <c r="F26" s="11"/>
      <c r="G26" s="11" t="s">
        <v>150</v>
      </c>
      <c r="H26" s="9"/>
      <c r="I26" s="9"/>
      <c r="J26" s="12">
        <v>7</v>
      </c>
      <c r="K26" s="9">
        <v>10</v>
      </c>
      <c r="L26" s="9">
        <v>11</v>
      </c>
      <c r="M26" s="9">
        <v>15</v>
      </c>
      <c r="N26" s="26">
        <f>M26/$M$171</f>
        <v>4.3528728961114331E-3</v>
      </c>
      <c r="O26" s="27">
        <f t="shared" si="0"/>
        <v>10667.018209518281</v>
      </c>
      <c r="P26" s="29"/>
      <c r="Q26" s="29"/>
      <c r="R26" s="29"/>
      <c r="S26" s="28"/>
    </row>
    <row r="27" spans="1:21" hidden="1" x14ac:dyDescent="0.25">
      <c r="A27" s="84">
        <v>502</v>
      </c>
      <c r="C27" s="8" t="s">
        <v>166</v>
      </c>
      <c r="D27" s="15" t="s">
        <v>168</v>
      </c>
      <c r="E27" s="11" t="s">
        <v>169</v>
      </c>
      <c r="F27" s="11" t="s">
        <v>170</v>
      </c>
      <c r="G27" s="11" t="s">
        <v>150</v>
      </c>
      <c r="H27" s="9">
        <v>129</v>
      </c>
      <c r="I27" s="9">
        <v>56</v>
      </c>
      <c r="J27" s="12">
        <v>121</v>
      </c>
      <c r="K27" s="9">
        <v>56</v>
      </c>
      <c r="L27" s="9">
        <v>143</v>
      </c>
      <c r="M27" s="9">
        <v>56</v>
      </c>
      <c r="N27" s="26">
        <f>M27/$M$171</f>
        <v>1.6250725478816019E-2</v>
      </c>
      <c r="O27" s="27">
        <f t="shared" si="0"/>
        <v>39823.534648868255</v>
      </c>
      <c r="P27" s="29"/>
      <c r="Q27" s="29"/>
      <c r="R27" s="24"/>
      <c r="S27" s="28"/>
    </row>
    <row r="28" spans="1:21" s="87" customFormat="1" hidden="1" x14ac:dyDescent="0.25">
      <c r="A28" s="84">
        <v>502</v>
      </c>
      <c r="B28" s="84"/>
      <c r="C28" s="8" t="s">
        <v>286</v>
      </c>
      <c r="D28" s="15" t="s">
        <v>175</v>
      </c>
      <c r="E28" s="11" t="s">
        <v>287</v>
      </c>
      <c r="F28" s="11" t="s">
        <v>288</v>
      </c>
      <c r="G28" s="11" t="s">
        <v>260</v>
      </c>
      <c r="H28" s="9">
        <v>9</v>
      </c>
      <c r="I28" s="9">
        <v>10</v>
      </c>
      <c r="J28" s="12">
        <v>7</v>
      </c>
      <c r="K28" s="9">
        <v>25</v>
      </c>
      <c r="L28" s="9">
        <v>12</v>
      </c>
      <c r="M28" s="9">
        <v>15</v>
      </c>
      <c r="N28" s="26">
        <f>M28/$M$171</f>
        <v>4.3528728961114331E-3</v>
      </c>
      <c r="O28" s="27">
        <f t="shared" si="0"/>
        <v>10667.018209518281</v>
      </c>
      <c r="P28" s="29">
        <v>23329</v>
      </c>
      <c r="Q28" s="29"/>
      <c r="R28" s="29"/>
      <c r="S28" s="28">
        <f>SUM(P28:R28)</f>
        <v>23329</v>
      </c>
      <c r="T28" s="85"/>
      <c r="U28" s="17"/>
    </row>
    <row r="29" spans="1:21" hidden="1" x14ac:dyDescent="0.25">
      <c r="A29" s="84">
        <v>502</v>
      </c>
      <c r="C29" s="8" t="s">
        <v>166</v>
      </c>
      <c r="D29" s="15" t="s">
        <v>147</v>
      </c>
      <c r="E29" s="11" t="s">
        <v>378</v>
      </c>
      <c r="F29" s="11" t="s">
        <v>379</v>
      </c>
      <c r="G29" s="11" t="s">
        <v>380</v>
      </c>
      <c r="H29" s="9">
        <v>23</v>
      </c>
      <c r="I29" s="9">
        <v>25</v>
      </c>
      <c r="J29" s="12">
        <v>37</v>
      </c>
      <c r="K29" s="9">
        <v>35</v>
      </c>
      <c r="L29" s="9">
        <v>36</v>
      </c>
      <c r="M29" s="9">
        <v>45</v>
      </c>
      <c r="N29" s="26">
        <f>M29/$M$171</f>
        <v>1.30586186883343E-2</v>
      </c>
      <c r="O29" s="27">
        <f t="shared" si="0"/>
        <v>32001.054628554844</v>
      </c>
      <c r="P29" s="47">
        <v>6666</v>
      </c>
      <c r="Q29" s="47"/>
      <c r="R29" s="47"/>
      <c r="S29" s="28">
        <f>SUM(P29:R29)</f>
        <v>6666</v>
      </c>
    </row>
    <row r="30" spans="1:21" hidden="1" x14ac:dyDescent="0.25">
      <c r="A30" s="84">
        <v>502</v>
      </c>
      <c r="C30" s="8" t="s">
        <v>166</v>
      </c>
      <c r="D30" s="15" t="s">
        <v>389</v>
      </c>
      <c r="E30" s="11" t="s">
        <v>390</v>
      </c>
      <c r="F30" s="11" t="s">
        <v>391</v>
      </c>
      <c r="G30" s="11" t="s">
        <v>380</v>
      </c>
      <c r="H30" s="9">
        <v>6</v>
      </c>
      <c r="I30" s="9">
        <v>10</v>
      </c>
      <c r="J30" s="12">
        <v>7</v>
      </c>
      <c r="K30" s="9">
        <v>10</v>
      </c>
      <c r="L30" s="9">
        <v>6</v>
      </c>
      <c r="M30" s="9">
        <v>10</v>
      </c>
      <c r="N30" s="26">
        <f>M30/$M$171</f>
        <v>2.901915264074289E-3</v>
      </c>
      <c r="O30" s="27">
        <f t="shared" si="0"/>
        <v>7111.3454730121875</v>
      </c>
      <c r="P30" s="29"/>
      <c r="Q30" s="29"/>
      <c r="R30" s="29"/>
      <c r="S30" s="28"/>
    </row>
    <row r="31" spans="1:21" x14ac:dyDescent="0.25">
      <c r="C31" s="8"/>
      <c r="D31" s="15"/>
      <c r="E31" s="11"/>
      <c r="F31" s="11"/>
      <c r="G31" s="11"/>
      <c r="H31" s="9"/>
      <c r="I31" s="9"/>
      <c r="K31" s="9"/>
      <c r="L31" s="9"/>
      <c r="M31" s="9"/>
      <c r="N31" s="26"/>
      <c r="O31" s="27"/>
      <c r="P31" s="29"/>
      <c r="Q31" s="29"/>
      <c r="R31" s="29"/>
      <c r="S31" s="28"/>
      <c r="T31" s="88"/>
    </row>
    <row r="32" spans="1:21" x14ac:dyDescent="0.25">
      <c r="A32" s="84">
        <v>503</v>
      </c>
      <c r="B32" s="84" t="s">
        <v>102</v>
      </c>
      <c r="C32" s="8" t="s">
        <v>323</v>
      </c>
      <c r="D32" s="15" t="s">
        <v>175</v>
      </c>
      <c r="E32" s="11" t="s">
        <v>324</v>
      </c>
      <c r="F32" s="11" t="s">
        <v>325</v>
      </c>
      <c r="G32" s="11" t="s">
        <v>260</v>
      </c>
      <c r="H32" s="9">
        <v>6</v>
      </c>
      <c r="I32" s="9">
        <v>10</v>
      </c>
      <c r="J32" s="12">
        <v>6</v>
      </c>
      <c r="K32" s="9">
        <v>10</v>
      </c>
      <c r="L32" s="9">
        <v>8</v>
      </c>
      <c r="M32" s="9">
        <v>10</v>
      </c>
      <c r="N32" s="26">
        <f>M32/$M$171</f>
        <v>2.901915264074289E-3</v>
      </c>
      <c r="O32" s="27">
        <f>$G$8*N32</f>
        <v>7111.3454730121875</v>
      </c>
      <c r="P32" s="29">
        <v>9998</v>
      </c>
      <c r="Q32" s="24"/>
      <c r="R32" s="24"/>
      <c r="S32" s="28">
        <f>SUM(P32:R32)</f>
        <v>9998</v>
      </c>
    </row>
    <row r="33" spans="1:20" x14ac:dyDescent="0.25">
      <c r="A33" s="84">
        <v>503</v>
      </c>
      <c r="B33" s="84" t="s">
        <v>102</v>
      </c>
      <c r="C33" s="8" t="s">
        <v>323</v>
      </c>
      <c r="D33" s="15" t="s">
        <v>175</v>
      </c>
      <c r="E33" s="11" t="s">
        <v>407</v>
      </c>
      <c r="F33" s="11" t="s">
        <v>408</v>
      </c>
      <c r="G33" s="11" t="s">
        <v>380</v>
      </c>
      <c r="H33" s="9"/>
      <c r="I33" s="9"/>
      <c r="K33" s="9"/>
      <c r="L33" s="9">
        <v>7</v>
      </c>
      <c r="M33" s="9">
        <v>10</v>
      </c>
      <c r="N33" s="26">
        <f>M33/$M$171</f>
        <v>2.901915264074289E-3</v>
      </c>
      <c r="O33" s="27">
        <f>$G$8*N33</f>
        <v>7111.3454730121875</v>
      </c>
      <c r="P33" s="29"/>
      <c r="Q33" s="24"/>
      <c r="R33" s="24"/>
      <c r="S33" s="28"/>
    </row>
    <row r="34" spans="1:20" x14ac:dyDescent="0.25">
      <c r="A34" s="84">
        <v>503</v>
      </c>
      <c r="B34" s="84" t="s">
        <v>102</v>
      </c>
      <c r="C34" s="8" t="s">
        <v>323</v>
      </c>
      <c r="D34" s="15" t="s">
        <v>175</v>
      </c>
      <c r="E34" s="11" t="s">
        <v>407</v>
      </c>
      <c r="F34" s="11" t="s">
        <v>409</v>
      </c>
      <c r="G34" s="11" t="s">
        <v>380</v>
      </c>
      <c r="H34" s="9"/>
      <c r="I34" s="9"/>
      <c r="K34" s="9"/>
      <c r="L34" s="9">
        <v>9</v>
      </c>
      <c r="M34" s="9">
        <v>10</v>
      </c>
      <c r="N34" s="26">
        <f>M34/$M$171</f>
        <v>2.901915264074289E-3</v>
      </c>
      <c r="O34" s="27">
        <f>$G$8*N34</f>
        <v>7111.3454730121875</v>
      </c>
      <c r="P34" s="29"/>
      <c r="Q34" s="24"/>
      <c r="R34" s="24"/>
      <c r="S34" s="28"/>
    </row>
    <row r="35" spans="1:20" x14ac:dyDescent="0.25">
      <c r="A35" s="84">
        <v>503</v>
      </c>
      <c r="B35" s="84" t="s">
        <v>102</v>
      </c>
      <c r="C35" s="8" t="s">
        <v>323</v>
      </c>
      <c r="D35" s="15" t="s">
        <v>175</v>
      </c>
      <c r="E35" s="11" t="s">
        <v>407</v>
      </c>
      <c r="F35" s="11" t="s">
        <v>410</v>
      </c>
      <c r="G35" s="11" t="s">
        <v>380</v>
      </c>
      <c r="H35" s="9"/>
      <c r="I35" s="9"/>
      <c r="K35" s="9"/>
      <c r="L35" s="9">
        <v>8</v>
      </c>
      <c r="M35" s="9">
        <v>10</v>
      </c>
      <c r="N35" s="26">
        <f>M35/$M$171</f>
        <v>2.901915264074289E-3</v>
      </c>
      <c r="O35" s="27">
        <f>$G$8*N35</f>
        <v>7111.3454730121875</v>
      </c>
      <c r="P35" s="29"/>
      <c r="Q35" s="24"/>
      <c r="R35" s="24"/>
      <c r="S35" s="28"/>
    </row>
    <row r="36" spans="1:20" x14ac:dyDescent="0.25">
      <c r="C36" s="8"/>
      <c r="D36" s="15"/>
      <c r="E36" s="11"/>
      <c r="F36" s="11"/>
      <c r="G36" s="11"/>
      <c r="H36" s="9"/>
      <c r="I36" s="9"/>
      <c r="K36" s="9"/>
      <c r="L36" s="9"/>
      <c r="M36" s="9"/>
      <c r="N36" s="26"/>
      <c r="O36" s="27"/>
      <c r="P36" s="29"/>
      <c r="Q36" s="24"/>
      <c r="R36" s="24"/>
      <c r="S36" s="28"/>
      <c r="T36" s="88"/>
    </row>
    <row r="37" spans="1:20" x14ac:dyDescent="0.25">
      <c r="A37" s="84">
        <v>503</v>
      </c>
      <c r="B37" s="84" t="s">
        <v>95</v>
      </c>
      <c r="C37" s="8" t="s">
        <v>95</v>
      </c>
      <c r="D37" s="15" t="s">
        <v>147</v>
      </c>
      <c r="E37" s="25" t="s">
        <v>148</v>
      </c>
      <c r="F37" s="25" t="s">
        <v>149</v>
      </c>
      <c r="G37" s="25" t="s">
        <v>150</v>
      </c>
      <c r="H37" s="9">
        <v>36</v>
      </c>
      <c r="I37" s="9">
        <v>45</v>
      </c>
      <c r="J37" s="12">
        <v>38</v>
      </c>
      <c r="K37" s="12">
        <v>35</v>
      </c>
      <c r="L37" s="12">
        <v>44</v>
      </c>
      <c r="M37" s="12">
        <v>45</v>
      </c>
      <c r="N37" s="26">
        <f>M37/$M$171</f>
        <v>1.30586186883343E-2</v>
      </c>
      <c r="O37" s="27">
        <f>$G$8*N37</f>
        <v>32001.054628554844</v>
      </c>
      <c r="P37" s="45">
        <v>28786</v>
      </c>
      <c r="Q37" s="45">
        <v>1209</v>
      </c>
      <c r="R37" s="80"/>
      <c r="S37" s="28">
        <f>SUM(P37:R37)</f>
        <v>29995</v>
      </c>
    </row>
    <row r="38" spans="1:20" x14ac:dyDescent="0.25">
      <c r="A38" s="84">
        <v>503</v>
      </c>
      <c r="B38" s="84" t="s">
        <v>95</v>
      </c>
      <c r="C38" s="8" t="s">
        <v>95</v>
      </c>
      <c r="D38" s="15" t="s">
        <v>175</v>
      </c>
      <c r="E38" s="11" t="s">
        <v>258</v>
      </c>
      <c r="F38" s="11" t="s">
        <v>259</v>
      </c>
      <c r="G38" s="11" t="s">
        <v>260</v>
      </c>
      <c r="H38" s="9">
        <v>7</v>
      </c>
      <c r="I38" s="9">
        <v>10</v>
      </c>
      <c r="J38" s="12">
        <v>9</v>
      </c>
      <c r="K38" s="9">
        <v>15</v>
      </c>
      <c r="L38" s="9">
        <v>11</v>
      </c>
      <c r="M38" s="9">
        <v>15</v>
      </c>
      <c r="N38" s="26">
        <f>M38/$M$171</f>
        <v>4.3528728961114331E-3</v>
      </c>
      <c r="O38" s="27">
        <f>$G$8*N38</f>
        <v>10667.018209518281</v>
      </c>
      <c r="P38" s="47">
        <v>6666</v>
      </c>
      <c r="Q38" s="29"/>
      <c r="R38" s="29"/>
      <c r="S38" s="28">
        <f>SUM(P38:R38)</f>
        <v>6666</v>
      </c>
    </row>
    <row r="39" spans="1:20" x14ac:dyDescent="0.25">
      <c r="C39" s="8"/>
      <c r="D39" s="15"/>
      <c r="E39" s="11"/>
      <c r="F39" s="11"/>
      <c r="G39" s="11"/>
      <c r="H39" s="9"/>
      <c r="I39" s="9"/>
      <c r="K39" s="9"/>
      <c r="L39" s="9"/>
      <c r="M39" s="9"/>
      <c r="N39" s="26"/>
      <c r="O39" s="27"/>
      <c r="P39" s="47"/>
      <c r="Q39" s="29"/>
      <c r="R39" s="29"/>
      <c r="S39" s="28"/>
      <c r="T39" s="88"/>
    </row>
    <row r="40" spans="1:20" x14ac:dyDescent="0.25">
      <c r="C40" s="8"/>
      <c r="D40" s="15"/>
      <c r="E40" s="11"/>
      <c r="F40" s="11"/>
      <c r="G40" s="25"/>
      <c r="H40" s="9"/>
      <c r="I40" s="9"/>
      <c r="K40" s="9"/>
      <c r="L40" s="9"/>
      <c r="M40" s="9"/>
      <c r="N40" s="26"/>
      <c r="O40" s="27"/>
      <c r="P40" s="29"/>
      <c r="Q40" s="29"/>
      <c r="R40" s="29"/>
      <c r="S40" s="28"/>
      <c r="T40" s="88"/>
    </row>
    <row r="41" spans="1:20" x14ac:dyDescent="0.25">
      <c r="A41" s="84">
        <v>503</v>
      </c>
      <c r="B41" s="84" t="s">
        <v>114</v>
      </c>
      <c r="C41" s="8" t="s">
        <v>114</v>
      </c>
      <c r="D41" s="44" t="s">
        <v>175</v>
      </c>
      <c r="E41" s="11" t="s">
        <v>263</v>
      </c>
      <c r="F41" s="11" t="s">
        <v>264</v>
      </c>
      <c r="G41" s="11" t="s">
        <v>260</v>
      </c>
      <c r="H41" s="9"/>
      <c r="I41" s="9"/>
      <c r="K41" s="9">
        <v>10</v>
      </c>
      <c r="L41" s="9">
        <v>7</v>
      </c>
      <c r="M41" s="9">
        <v>10</v>
      </c>
      <c r="N41" s="26">
        <f>M41/$M$171</f>
        <v>2.901915264074289E-3</v>
      </c>
      <c r="O41" s="27">
        <f>$G$8*N41</f>
        <v>7111.3454730121875</v>
      </c>
      <c r="P41" s="29">
        <v>4666</v>
      </c>
      <c r="Q41" s="29">
        <v>2000</v>
      </c>
      <c r="R41" s="24"/>
      <c r="S41" s="28">
        <f>SUM(P41:R41)</f>
        <v>6666</v>
      </c>
      <c r="T41" s="88"/>
    </row>
    <row r="42" spans="1:20" x14ac:dyDescent="0.25">
      <c r="A42" s="84">
        <v>503</v>
      </c>
      <c r="B42" s="84" t="s">
        <v>114</v>
      </c>
      <c r="C42" s="8" t="s">
        <v>114</v>
      </c>
      <c r="D42" s="15" t="s">
        <v>188</v>
      </c>
      <c r="E42" s="11" t="s">
        <v>356</v>
      </c>
      <c r="F42" s="11" t="s">
        <v>357</v>
      </c>
      <c r="G42" s="11" t="s">
        <v>355</v>
      </c>
      <c r="H42" s="9"/>
      <c r="I42" s="9"/>
      <c r="K42" s="9"/>
      <c r="L42" s="9">
        <v>11</v>
      </c>
      <c r="M42" s="9">
        <v>15</v>
      </c>
      <c r="N42" s="26">
        <f>M42/$M$171</f>
        <v>4.3528728961114331E-3</v>
      </c>
      <c r="O42" s="27">
        <f>$G$8*N42</f>
        <v>10667.018209518281</v>
      </c>
      <c r="P42" s="29"/>
      <c r="Q42" s="29"/>
      <c r="R42" s="29"/>
      <c r="S42" s="28"/>
    </row>
    <row r="43" spans="1:20" x14ac:dyDescent="0.25">
      <c r="A43" s="84">
        <v>503</v>
      </c>
      <c r="B43" s="84" t="s">
        <v>114</v>
      </c>
      <c r="C43" s="8" t="s">
        <v>114</v>
      </c>
      <c r="D43" s="15" t="s">
        <v>383</v>
      </c>
      <c r="E43" s="11" t="s">
        <v>384</v>
      </c>
      <c r="F43" s="11"/>
      <c r="G43" s="11" t="s">
        <v>380</v>
      </c>
      <c r="H43" s="9"/>
      <c r="I43" s="9"/>
      <c r="K43" s="9">
        <v>15</v>
      </c>
      <c r="L43" s="9">
        <v>14</v>
      </c>
      <c r="M43" s="9">
        <v>15</v>
      </c>
      <c r="N43" s="26">
        <f>M43/$M$171</f>
        <v>4.3528728961114331E-3</v>
      </c>
      <c r="O43" s="27">
        <f>$G$8*N43</f>
        <v>10667.018209518281</v>
      </c>
      <c r="P43" s="29"/>
      <c r="Q43" s="29"/>
      <c r="R43" s="29"/>
      <c r="S43" s="28"/>
    </row>
    <row r="44" spans="1:20" x14ac:dyDescent="0.25">
      <c r="C44" s="8"/>
      <c r="D44" s="15"/>
      <c r="E44" s="11"/>
      <c r="F44" s="11"/>
      <c r="G44" s="11"/>
      <c r="H44" s="9"/>
      <c r="I44" s="9"/>
      <c r="K44" s="9"/>
      <c r="L44" s="9"/>
      <c r="M44" s="9"/>
      <c r="N44" s="26"/>
      <c r="O44" s="27"/>
      <c r="P44" s="29"/>
      <c r="Q44" s="29"/>
      <c r="R44" s="29"/>
      <c r="S44" s="28"/>
      <c r="T44" s="88"/>
    </row>
    <row r="45" spans="1:20" x14ac:dyDescent="0.25">
      <c r="A45" s="84">
        <v>503</v>
      </c>
      <c r="B45" s="84" t="s">
        <v>112</v>
      </c>
      <c r="C45" s="8" t="s">
        <v>112</v>
      </c>
      <c r="D45" s="15" t="s">
        <v>155</v>
      </c>
      <c r="E45" s="11" t="s">
        <v>156</v>
      </c>
      <c r="F45" s="11" t="s">
        <v>157</v>
      </c>
      <c r="G45" s="11" t="s">
        <v>150</v>
      </c>
      <c r="H45" s="9">
        <v>50</v>
      </c>
      <c r="I45" s="9">
        <v>55</v>
      </c>
      <c r="J45" s="12">
        <v>42</v>
      </c>
      <c r="K45" s="9">
        <v>55</v>
      </c>
      <c r="L45" s="9">
        <v>46</v>
      </c>
      <c r="M45" s="9">
        <v>55</v>
      </c>
      <c r="N45" s="26">
        <f>M45/$M$171</f>
        <v>1.5960533952408588E-2</v>
      </c>
      <c r="O45" s="27">
        <f>$G$8*N45</f>
        <v>39112.400101567029</v>
      </c>
      <c r="P45" s="29">
        <v>23329</v>
      </c>
      <c r="Q45" s="29"/>
      <c r="R45" s="29"/>
      <c r="S45" s="28">
        <f>SUM(P45:R45)</f>
        <v>23329</v>
      </c>
      <c r="T45" s="88"/>
    </row>
    <row r="46" spans="1:20" x14ac:dyDescent="0.25">
      <c r="A46" s="84">
        <v>503</v>
      </c>
      <c r="B46" s="84" t="s">
        <v>112</v>
      </c>
      <c r="C46" s="8" t="s">
        <v>112</v>
      </c>
      <c r="D46" s="15" t="s">
        <v>147</v>
      </c>
      <c r="E46" s="11" t="s">
        <v>388</v>
      </c>
      <c r="F46" s="11" t="s">
        <v>388</v>
      </c>
      <c r="G46" s="11" t="s">
        <v>380</v>
      </c>
      <c r="H46" s="9">
        <v>44</v>
      </c>
      <c r="I46" s="9">
        <v>45</v>
      </c>
      <c r="J46" s="12">
        <v>34</v>
      </c>
      <c r="K46" s="9">
        <v>45</v>
      </c>
      <c r="L46" s="9">
        <v>49</v>
      </c>
      <c r="M46" s="9">
        <v>55</v>
      </c>
      <c r="N46" s="26">
        <f>M46/$M$171</f>
        <v>1.5960533952408588E-2</v>
      </c>
      <c r="O46" s="27">
        <f>$G$8*N46</f>
        <v>39112.400101567029</v>
      </c>
      <c r="P46" s="29">
        <v>23329</v>
      </c>
      <c r="Q46" s="29"/>
      <c r="R46" s="29"/>
      <c r="S46" s="28">
        <f>SUM(P46:R46)</f>
        <v>23329</v>
      </c>
    </row>
    <row r="47" spans="1:20" x14ac:dyDescent="0.25">
      <c r="C47" s="8"/>
      <c r="D47" s="15"/>
      <c r="E47" s="11"/>
      <c r="F47" s="11"/>
      <c r="G47" s="11"/>
      <c r="H47" s="9"/>
      <c r="I47" s="9"/>
      <c r="K47" s="9"/>
      <c r="L47" s="9"/>
      <c r="M47" s="9"/>
      <c r="N47" s="26"/>
      <c r="O47" s="27"/>
      <c r="P47" s="29"/>
      <c r="Q47" s="29"/>
      <c r="R47" s="29"/>
      <c r="S47" s="28"/>
      <c r="T47" s="88"/>
    </row>
    <row r="48" spans="1:20" x14ac:dyDescent="0.25">
      <c r="A48" s="84">
        <v>503</v>
      </c>
      <c r="B48" s="84" t="s">
        <v>98</v>
      </c>
      <c r="C48" s="8" t="s">
        <v>98</v>
      </c>
      <c r="D48" s="15" t="s">
        <v>175</v>
      </c>
      <c r="E48" s="11" t="s">
        <v>271</v>
      </c>
      <c r="F48" s="11" t="s">
        <v>272</v>
      </c>
      <c r="G48" s="11" t="s">
        <v>260</v>
      </c>
      <c r="H48" s="9">
        <v>8</v>
      </c>
      <c r="I48" s="9">
        <v>10</v>
      </c>
      <c r="J48" s="12">
        <v>7</v>
      </c>
      <c r="K48" s="9">
        <v>10</v>
      </c>
      <c r="L48" s="9">
        <v>6</v>
      </c>
      <c r="M48" s="9">
        <v>10</v>
      </c>
      <c r="N48" s="26">
        <f>M48/$M$171</f>
        <v>2.901915264074289E-3</v>
      </c>
      <c r="O48" s="27">
        <f>$G$8*N48</f>
        <v>7111.3454730121875</v>
      </c>
      <c r="P48" s="29"/>
      <c r="Q48" s="29"/>
      <c r="R48" s="29"/>
      <c r="S48" s="28"/>
      <c r="T48" s="88"/>
    </row>
    <row r="49" spans="1:21" x14ac:dyDescent="0.25">
      <c r="C49" s="8"/>
      <c r="D49" s="15"/>
      <c r="E49" s="11"/>
      <c r="F49" s="11"/>
      <c r="G49" s="11"/>
      <c r="H49" s="9"/>
      <c r="I49" s="9"/>
      <c r="K49" s="9"/>
      <c r="L49" s="9"/>
      <c r="M49" s="9"/>
      <c r="N49" s="26"/>
      <c r="O49" s="27"/>
      <c r="P49" s="29"/>
      <c r="Q49" s="29"/>
      <c r="R49" s="29"/>
      <c r="S49" s="28"/>
      <c r="T49" s="88"/>
    </row>
    <row r="50" spans="1:21" x14ac:dyDescent="0.25">
      <c r="A50" s="84">
        <v>503</v>
      </c>
      <c r="B50" s="84" t="s">
        <v>104</v>
      </c>
      <c r="C50" s="8" t="s">
        <v>235</v>
      </c>
      <c r="D50" s="15" t="s">
        <v>152</v>
      </c>
      <c r="E50" s="11" t="s">
        <v>236</v>
      </c>
      <c r="F50" s="11" t="s">
        <v>237</v>
      </c>
      <c r="G50" s="11" t="s">
        <v>150</v>
      </c>
      <c r="H50" s="9">
        <v>10</v>
      </c>
      <c r="I50" s="9">
        <v>10</v>
      </c>
      <c r="J50" s="12">
        <v>9</v>
      </c>
      <c r="K50" s="9">
        <v>10</v>
      </c>
      <c r="L50" s="9">
        <v>11</v>
      </c>
      <c r="M50" s="9">
        <v>15</v>
      </c>
      <c r="N50" s="26">
        <f>M50/$M$171</f>
        <v>4.3528728961114331E-3</v>
      </c>
      <c r="O50" s="27">
        <f>$G$8*N50</f>
        <v>10667.018209518281</v>
      </c>
      <c r="P50" s="29"/>
      <c r="Q50" s="24"/>
      <c r="R50" s="24"/>
      <c r="S50" s="28"/>
      <c r="T50" s="88"/>
    </row>
    <row r="51" spans="1:21" x14ac:dyDescent="0.25">
      <c r="C51" s="8"/>
      <c r="D51" s="15"/>
      <c r="E51" s="11"/>
      <c r="F51" s="11"/>
      <c r="G51" s="11"/>
      <c r="H51" s="9"/>
      <c r="I51" s="9"/>
      <c r="K51" s="9"/>
      <c r="L51" s="9"/>
      <c r="M51" s="9"/>
      <c r="N51" s="26"/>
      <c r="O51" s="27"/>
      <c r="P51" s="29"/>
      <c r="Q51" s="24"/>
      <c r="R51" s="24"/>
      <c r="S51" s="28"/>
      <c r="T51" s="88"/>
    </row>
    <row r="52" spans="1:21" x14ac:dyDescent="0.25">
      <c r="A52" s="84">
        <v>503</v>
      </c>
      <c r="B52" s="84" t="s">
        <v>111</v>
      </c>
      <c r="C52" s="8" t="s">
        <v>265</v>
      </c>
      <c r="D52" s="15" t="s">
        <v>175</v>
      </c>
      <c r="E52" s="11" t="s">
        <v>266</v>
      </c>
      <c r="F52" s="11" t="s">
        <v>267</v>
      </c>
      <c r="G52" s="11" t="s">
        <v>260</v>
      </c>
      <c r="H52" s="9">
        <v>7</v>
      </c>
      <c r="I52" s="9">
        <v>10</v>
      </c>
      <c r="J52" s="12">
        <v>7</v>
      </c>
      <c r="K52" s="9">
        <v>10</v>
      </c>
      <c r="L52" s="9">
        <v>13</v>
      </c>
      <c r="M52" s="9">
        <v>15</v>
      </c>
      <c r="N52" s="26">
        <f>M52/$M$171</f>
        <v>4.3528728961114331E-3</v>
      </c>
      <c r="O52" s="27">
        <f>$G$8*N52</f>
        <v>10667.018209518281</v>
      </c>
      <c r="P52" s="29">
        <v>37327</v>
      </c>
      <c r="Q52" s="24"/>
      <c r="R52" s="24"/>
      <c r="S52" s="28">
        <f>SUM(P52:R52)</f>
        <v>37327</v>
      </c>
    </row>
    <row r="53" spans="1:21" x14ac:dyDescent="0.25">
      <c r="A53" s="84">
        <v>503</v>
      </c>
      <c r="B53" s="84" t="s">
        <v>111</v>
      </c>
      <c r="C53" s="8" t="s">
        <v>265</v>
      </c>
      <c r="D53" s="15" t="s">
        <v>385</v>
      </c>
      <c r="E53" s="11" t="s">
        <v>386</v>
      </c>
      <c r="F53" s="11" t="s">
        <v>387</v>
      </c>
      <c r="G53" s="11" t="s">
        <v>380</v>
      </c>
      <c r="H53" s="9">
        <v>25</v>
      </c>
      <c r="I53" s="9">
        <v>25</v>
      </c>
      <c r="J53" s="12">
        <v>25</v>
      </c>
      <c r="K53" s="9">
        <v>25</v>
      </c>
      <c r="L53" s="9">
        <v>19</v>
      </c>
      <c r="M53" s="9">
        <v>25</v>
      </c>
      <c r="N53" s="26">
        <f>M53/$M$171</f>
        <v>7.2547881601857222E-3</v>
      </c>
      <c r="O53" s="27">
        <f>$G$8*N53</f>
        <v>17778.363682530467</v>
      </c>
      <c r="P53" s="29"/>
      <c r="Q53" s="29"/>
      <c r="R53" s="29"/>
      <c r="S53" s="28"/>
    </row>
    <row r="54" spans="1:21" x14ac:dyDescent="0.25">
      <c r="A54" s="84">
        <v>503</v>
      </c>
      <c r="B54" s="84" t="s">
        <v>111</v>
      </c>
      <c r="C54" s="8" t="s">
        <v>198</v>
      </c>
      <c r="D54" s="15" t="s">
        <v>175</v>
      </c>
      <c r="E54" s="11" t="s">
        <v>199</v>
      </c>
      <c r="F54" s="11" t="s">
        <v>200</v>
      </c>
      <c r="G54" s="11" t="s">
        <v>150</v>
      </c>
      <c r="H54" s="9">
        <v>21</v>
      </c>
      <c r="I54" s="9">
        <v>25</v>
      </c>
      <c r="J54" s="12">
        <v>17</v>
      </c>
      <c r="K54" s="12">
        <v>25</v>
      </c>
      <c r="L54" s="12">
        <v>15</v>
      </c>
      <c r="M54" s="12">
        <v>15</v>
      </c>
      <c r="N54" s="26">
        <f>M54/$M$171</f>
        <v>4.3528728961114331E-3</v>
      </c>
      <c r="O54" s="27">
        <f>$G$8*N54</f>
        <v>10667.018209518281</v>
      </c>
      <c r="P54" s="29"/>
      <c r="Q54" s="29"/>
      <c r="R54" s="29"/>
      <c r="S54" s="28"/>
    </row>
    <row r="55" spans="1:21" x14ac:dyDescent="0.25">
      <c r="A55" s="84">
        <v>503</v>
      </c>
      <c r="B55" s="84" t="s">
        <v>111</v>
      </c>
      <c r="C55" s="8" t="s">
        <v>198</v>
      </c>
      <c r="D55" s="15" t="s">
        <v>175</v>
      </c>
      <c r="E55" s="11" t="s">
        <v>199</v>
      </c>
      <c r="F55" s="11" t="s">
        <v>201</v>
      </c>
      <c r="G55" s="11" t="s">
        <v>150</v>
      </c>
      <c r="H55" s="9">
        <v>26</v>
      </c>
      <c r="I55" s="9">
        <v>35</v>
      </c>
      <c r="J55" s="12">
        <v>17</v>
      </c>
      <c r="K55" s="9">
        <v>35</v>
      </c>
      <c r="L55" s="9">
        <v>21</v>
      </c>
      <c r="M55" s="9">
        <v>25</v>
      </c>
      <c r="N55" s="26">
        <f>M55/$M$171</f>
        <v>7.2547881601857222E-3</v>
      </c>
      <c r="O55" s="27">
        <f>$G$8*N55</f>
        <v>17778.363682530467</v>
      </c>
      <c r="P55" s="29">
        <v>6666</v>
      </c>
      <c r="Q55" s="29"/>
      <c r="R55" s="29"/>
      <c r="S55" s="28">
        <f>SUM(P55:R55)</f>
        <v>6666</v>
      </c>
    </row>
    <row r="56" spans="1:21" x14ac:dyDescent="0.25">
      <c r="C56" s="8"/>
      <c r="D56" s="15"/>
      <c r="E56" s="11"/>
      <c r="F56" s="11"/>
      <c r="G56" s="11"/>
      <c r="H56" s="9"/>
      <c r="I56" s="9"/>
      <c r="K56" s="9"/>
      <c r="L56" s="9"/>
      <c r="M56" s="9"/>
      <c r="N56" s="26"/>
      <c r="O56" s="27"/>
      <c r="P56" s="29"/>
      <c r="Q56" s="29"/>
      <c r="R56" s="29"/>
      <c r="S56" s="28"/>
      <c r="T56" s="88"/>
    </row>
    <row r="57" spans="1:21" s="87" customFormat="1" x14ac:dyDescent="0.25">
      <c r="A57" s="84">
        <v>503</v>
      </c>
      <c r="B57" s="84" t="s">
        <v>110</v>
      </c>
      <c r="C57" s="8" t="s">
        <v>195</v>
      </c>
      <c r="D57" s="15" t="s">
        <v>175</v>
      </c>
      <c r="E57" s="11" t="s">
        <v>196</v>
      </c>
      <c r="F57" s="11" t="s">
        <v>197</v>
      </c>
      <c r="G57" s="11" t="s">
        <v>150</v>
      </c>
      <c r="H57" s="9">
        <v>26</v>
      </c>
      <c r="I57" s="9">
        <v>35</v>
      </c>
      <c r="J57" s="12">
        <v>37</v>
      </c>
      <c r="K57" s="9">
        <v>45</v>
      </c>
      <c r="L57" s="9">
        <v>46</v>
      </c>
      <c r="M57" s="9">
        <v>44</v>
      </c>
      <c r="N57" s="26">
        <f>M57/$M$171</f>
        <v>1.2768427161926872E-2</v>
      </c>
      <c r="O57" s="27">
        <f>$G$8*N57</f>
        <v>31289.920081253626</v>
      </c>
      <c r="P57" s="29">
        <v>9998</v>
      </c>
      <c r="Q57" s="29"/>
      <c r="R57" s="29"/>
      <c r="S57" s="28">
        <f>SUM(P57:R57)</f>
        <v>9998</v>
      </c>
      <c r="T57" s="85"/>
      <c r="U57" s="17"/>
    </row>
    <row r="58" spans="1:21" x14ac:dyDescent="0.25">
      <c r="A58" s="84">
        <v>503</v>
      </c>
      <c r="B58" s="84" t="s">
        <v>110</v>
      </c>
      <c r="C58" s="8" t="s">
        <v>195</v>
      </c>
      <c r="D58" s="15" t="s">
        <v>175</v>
      </c>
      <c r="E58" s="11" t="s">
        <v>309</v>
      </c>
      <c r="F58" s="11" t="s">
        <v>290</v>
      </c>
      <c r="G58" s="11" t="s">
        <v>260</v>
      </c>
      <c r="H58" s="9">
        <v>25</v>
      </c>
      <c r="I58" s="9">
        <v>25</v>
      </c>
      <c r="J58" s="12">
        <v>26</v>
      </c>
      <c r="K58" s="9">
        <v>25</v>
      </c>
      <c r="L58" s="9">
        <v>26</v>
      </c>
      <c r="M58" s="9">
        <v>24</v>
      </c>
      <c r="N58" s="26">
        <f>M58/$M$171</f>
        <v>6.9645966337782937E-3</v>
      </c>
      <c r="O58" s="27">
        <f>$G$8*N58</f>
        <v>17067.229135229252</v>
      </c>
      <c r="P58" s="29">
        <v>6666</v>
      </c>
      <c r="Q58" s="29"/>
      <c r="R58" s="29"/>
      <c r="S58" s="28">
        <f>SUM(P58:R58)</f>
        <v>6666</v>
      </c>
    </row>
    <row r="59" spans="1:21" x14ac:dyDescent="0.25">
      <c r="A59" s="84">
        <v>503</v>
      </c>
      <c r="B59" s="84" t="s">
        <v>110</v>
      </c>
      <c r="C59" s="8" t="s">
        <v>195</v>
      </c>
      <c r="D59" s="15" t="s">
        <v>175</v>
      </c>
      <c r="E59" s="11" t="s">
        <v>309</v>
      </c>
      <c r="F59" s="11" t="s">
        <v>370</v>
      </c>
      <c r="G59" s="11" t="s">
        <v>355</v>
      </c>
      <c r="H59" s="9">
        <v>31</v>
      </c>
      <c r="I59" s="9">
        <v>35</v>
      </c>
      <c r="J59" s="12">
        <v>30</v>
      </c>
      <c r="K59" s="9">
        <v>35</v>
      </c>
      <c r="L59" s="9">
        <v>40</v>
      </c>
      <c r="M59" s="9">
        <v>35</v>
      </c>
      <c r="N59" s="26">
        <f>M59/$M$171</f>
        <v>1.0156703424260012E-2</v>
      </c>
      <c r="O59" s="27">
        <f>$G$8*N59</f>
        <v>24889.70915554266</v>
      </c>
      <c r="P59" s="29">
        <v>30100</v>
      </c>
      <c r="Q59" s="29">
        <v>7227</v>
      </c>
      <c r="R59" s="29"/>
      <c r="S59" s="28">
        <f>SUM(P59:R59)</f>
        <v>37327</v>
      </c>
    </row>
    <row r="60" spans="1:21" x14ac:dyDescent="0.25">
      <c r="C60" s="8"/>
      <c r="D60" s="15"/>
      <c r="E60" s="11"/>
      <c r="F60" s="11"/>
      <c r="G60" s="11"/>
      <c r="H60" s="9"/>
      <c r="I60" s="9"/>
      <c r="K60" s="9"/>
      <c r="L60" s="9"/>
      <c r="M60" s="9"/>
      <c r="N60" s="26"/>
      <c r="O60" s="27"/>
      <c r="P60" s="29"/>
      <c r="Q60" s="29"/>
      <c r="R60" s="29"/>
      <c r="S60" s="28"/>
      <c r="T60" s="88"/>
    </row>
    <row r="61" spans="1:21" x14ac:dyDescent="0.25">
      <c r="C61" s="8"/>
      <c r="D61" s="15"/>
      <c r="E61" s="11"/>
      <c r="F61" s="11"/>
      <c r="G61" s="11"/>
      <c r="H61" s="9"/>
      <c r="I61" s="9"/>
      <c r="K61" s="9"/>
      <c r="L61" s="9"/>
      <c r="M61" s="9"/>
      <c r="N61" s="26"/>
      <c r="O61" s="27"/>
      <c r="P61" s="29"/>
      <c r="Q61" s="24"/>
      <c r="R61" s="24"/>
      <c r="S61" s="28"/>
      <c r="T61" s="88"/>
    </row>
    <row r="62" spans="1:21" x14ac:dyDescent="0.25">
      <c r="A62" s="84">
        <v>503</v>
      </c>
      <c r="B62" s="84" t="s">
        <v>113</v>
      </c>
      <c r="C62" s="8" t="s">
        <v>293</v>
      </c>
      <c r="D62" s="15" t="s">
        <v>175</v>
      </c>
      <c r="E62" s="11" t="s">
        <v>294</v>
      </c>
      <c r="F62" s="11" t="s">
        <v>295</v>
      </c>
      <c r="G62" s="11" t="s">
        <v>260</v>
      </c>
      <c r="H62" s="9"/>
      <c r="I62" s="9"/>
      <c r="K62" s="9"/>
      <c r="L62" s="9">
        <v>8</v>
      </c>
      <c r="M62" s="9">
        <v>10</v>
      </c>
      <c r="N62" s="26">
        <f>M62/$M$171</f>
        <v>2.901915264074289E-3</v>
      </c>
      <c r="O62" s="27">
        <f>$G$8*N62</f>
        <v>7111.3454730121875</v>
      </c>
      <c r="P62" s="29"/>
      <c r="Q62" s="24"/>
      <c r="R62" s="24"/>
      <c r="S62" s="28"/>
    </row>
    <row r="63" spans="1:21" s="84" customFormat="1" x14ac:dyDescent="0.25">
      <c r="A63" s="84">
        <v>503</v>
      </c>
      <c r="B63" s="84" t="s">
        <v>113</v>
      </c>
      <c r="C63" s="8" t="s">
        <v>181</v>
      </c>
      <c r="D63" s="15" t="s">
        <v>147</v>
      </c>
      <c r="E63" s="11" t="s">
        <v>182</v>
      </c>
      <c r="F63" s="11" t="s">
        <v>183</v>
      </c>
      <c r="G63" s="11" t="s">
        <v>150</v>
      </c>
      <c r="H63" s="9">
        <v>11</v>
      </c>
      <c r="I63" s="9">
        <v>15</v>
      </c>
      <c r="J63" s="76">
        <v>9</v>
      </c>
      <c r="K63" s="9">
        <v>15</v>
      </c>
      <c r="L63" s="9">
        <v>9</v>
      </c>
      <c r="M63" s="9">
        <v>10</v>
      </c>
      <c r="N63" s="77">
        <f>M63/$M$171</f>
        <v>2.901915264074289E-3</v>
      </c>
      <c r="O63" s="78">
        <f>$G$8*N63</f>
        <v>7111.3454730121875</v>
      </c>
      <c r="P63" s="29">
        <v>21162</v>
      </c>
      <c r="Q63" s="29">
        <v>4500</v>
      </c>
      <c r="R63" s="29">
        <v>10998</v>
      </c>
      <c r="S63" s="28">
        <f>SUM(P63:R63)</f>
        <v>36660</v>
      </c>
      <c r="T63" s="89"/>
    </row>
    <row r="64" spans="1:21" s="84" customFormat="1" x14ac:dyDescent="0.25">
      <c r="C64" s="8"/>
      <c r="D64" s="15"/>
      <c r="E64" s="11"/>
      <c r="F64" s="11"/>
      <c r="G64" s="11"/>
      <c r="H64" s="9"/>
      <c r="I64" s="9"/>
      <c r="J64" s="76"/>
      <c r="K64" s="9"/>
      <c r="L64" s="9"/>
      <c r="M64" s="9"/>
      <c r="N64" s="77"/>
      <c r="O64" s="78"/>
      <c r="P64" s="29"/>
      <c r="Q64" s="29"/>
      <c r="R64" s="29"/>
      <c r="S64" s="28"/>
      <c r="T64" s="90"/>
    </row>
    <row r="65" spans="1:21" x14ac:dyDescent="0.25">
      <c r="A65" s="84">
        <v>503</v>
      </c>
      <c r="B65" s="84" t="s">
        <v>107</v>
      </c>
      <c r="C65" s="8" t="s">
        <v>115</v>
      </c>
      <c r="D65" s="15" t="s">
        <v>147</v>
      </c>
      <c r="E65" s="11" t="s">
        <v>353</v>
      </c>
      <c r="F65" s="11" t="s">
        <v>354</v>
      </c>
      <c r="G65" s="25" t="s">
        <v>355</v>
      </c>
      <c r="H65" s="9">
        <v>10</v>
      </c>
      <c r="I65" s="9">
        <v>10</v>
      </c>
      <c r="J65" s="12">
        <v>10</v>
      </c>
      <c r="K65" s="9">
        <v>10</v>
      </c>
      <c r="L65" s="9">
        <v>10</v>
      </c>
      <c r="M65" s="9">
        <v>10</v>
      </c>
      <c r="N65" s="26">
        <f>M65/$M$171</f>
        <v>2.901915264074289E-3</v>
      </c>
      <c r="O65" s="27">
        <f>$G$8*N65</f>
        <v>7111.3454730121875</v>
      </c>
      <c r="P65" s="29">
        <v>9998</v>
      </c>
      <c r="Q65" s="29"/>
      <c r="R65" s="29"/>
      <c r="S65" s="28">
        <f>SUM(P65:R65)</f>
        <v>9998</v>
      </c>
      <c r="T65" s="91"/>
    </row>
    <row r="66" spans="1:21" x14ac:dyDescent="0.25">
      <c r="A66" s="84">
        <v>503</v>
      </c>
      <c r="B66" s="84" t="s">
        <v>107</v>
      </c>
      <c r="C66" s="8" t="s">
        <v>268</v>
      </c>
      <c r="D66" s="15" t="s">
        <v>175</v>
      </c>
      <c r="E66" s="11" t="s">
        <v>269</v>
      </c>
      <c r="F66" s="11" t="s">
        <v>270</v>
      </c>
      <c r="G66" s="11" t="s">
        <v>260</v>
      </c>
      <c r="H66" s="9">
        <v>11</v>
      </c>
      <c r="I66" s="9">
        <v>15</v>
      </c>
      <c r="J66" s="12">
        <v>11</v>
      </c>
      <c r="K66" s="9">
        <v>25</v>
      </c>
      <c r="L66" s="9">
        <v>9</v>
      </c>
      <c r="M66" s="9">
        <v>10</v>
      </c>
      <c r="N66" s="26">
        <f>M66/$M$171</f>
        <v>2.901915264074289E-3</v>
      </c>
      <c r="O66" s="27">
        <f>$G$8*N66</f>
        <v>7111.3454730121875</v>
      </c>
      <c r="P66" s="29">
        <v>37327</v>
      </c>
      <c r="Q66" s="24"/>
      <c r="R66" s="24"/>
      <c r="S66" s="28">
        <f>SUM(P66:R66)</f>
        <v>37327</v>
      </c>
    </row>
    <row r="67" spans="1:21" x14ac:dyDescent="0.25">
      <c r="A67" s="84">
        <v>503</v>
      </c>
      <c r="B67" s="84" t="s">
        <v>107</v>
      </c>
      <c r="C67" s="8" t="s">
        <v>158</v>
      </c>
      <c r="D67" s="15" t="s">
        <v>147</v>
      </c>
      <c r="E67" s="11" t="s">
        <v>159</v>
      </c>
      <c r="F67" s="11" t="s">
        <v>160</v>
      </c>
      <c r="G67" s="11" t="s">
        <v>150</v>
      </c>
      <c r="H67" s="9">
        <v>17</v>
      </c>
      <c r="I67" s="9">
        <v>25</v>
      </c>
      <c r="J67" s="12">
        <v>19</v>
      </c>
      <c r="K67" s="9">
        <v>25</v>
      </c>
      <c r="L67" s="9">
        <v>18</v>
      </c>
      <c r="M67" s="9">
        <v>25</v>
      </c>
      <c r="N67" s="26">
        <f>M67/$M$171</f>
        <v>7.2547881601857222E-3</v>
      </c>
      <c r="O67" s="27">
        <f>$G$8*N67</f>
        <v>17778.363682530467</v>
      </c>
      <c r="P67" s="29">
        <v>22662</v>
      </c>
      <c r="Q67" s="29">
        <v>10998</v>
      </c>
      <c r="R67" s="29">
        <v>3000</v>
      </c>
      <c r="S67" s="28">
        <f>SUM(P67:R67)</f>
        <v>36660</v>
      </c>
      <c r="U67" s="27"/>
    </row>
    <row r="68" spans="1:21" s="87" customFormat="1" x14ac:dyDescent="0.25">
      <c r="A68" s="84">
        <v>503</v>
      </c>
      <c r="B68" s="84" t="s">
        <v>107</v>
      </c>
      <c r="C68" s="8" t="s">
        <v>158</v>
      </c>
      <c r="D68" s="32" t="s">
        <v>244</v>
      </c>
      <c r="E68" s="11" t="s">
        <v>282</v>
      </c>
      <c r="F68" s="11" t="s">
        <v>283</v>
      </c>
      <c r="G68" s="11" t="s">
        <v>260</v>
      </c>
      <c r="H68" s="9">
        <v>6</v>
      </c>
      <c r="I68" s="9">
        <v>10</v>
      </c>
      <c r="J68" s="12">
        <v>10</v>
      </c>
      <c r="K68" s="12">
        <v>10</v>
      </c>
      <c r="L68" s="12">
        <v>8</v>
      </c>
      <c r="M68" s="12">
        <v>10</v>
      </c>
      <c r="N68" s="26">
        <f>M68/$M$171</f>
        <v>2.901915264074289E-3</v>
      </c>
      <c r="O68" s="27">
        <f>$G$8*N68</f>
        <v>7111.3454730121875</v>
      </c>
      <c r="P68" s="29">
        <v>9998</v>
      </c>
      <c r="Q68" s="29"/>
      <c r="R68" s="24"/>
      <c r="S68" s="28">
        <f>SUM(P68:R68)</f>
        <v>9998</v>
      </c>
      <c r="T68" s="85"/>
      <c r="U68" s="17"/>
    </row>
    <row r="69" spans="1:21" x14ac:dyDescent="0.25">
      <c r="A69" s="84">
        <v>503</v>
      </c>
      <c r="B69" s="84" t="s">
        <v>107</v>
      </c>
      <c r="C69" s="8" t="s">
        <v>302</v>
      </c>
      <c r="D69" s="15" t="s">
        <v>175</v>
      </c>
      <c r="E69" s="11" t="s">
        <v>303</v>
      </c>
      <c r="F69" s="11" t="s">
        <v>304</v>
      </c>
      <c r="G69" s="11" t="s">
        <v>260</v>
      </c>
      <c r="H69" s="9"/>
      <c r="I69" s="9"/>
      <c r="J69" s="12">
        <v>7</v>
      </c>
      <c r="K69" s="9">
        <v>10</v>
      </c>
      <c r="L69" s="9">
        <v>7</v>
      </c>
      <c r="M69" s="9">
        <v>10</v>
      </c>
      <c r="N69" s="26">
        <f>M69/$M$171</f>
        <v>2.901915264074289E-3</v>
      </c>
      <c r="O69" s="27">
        <f>$G$8*N69</f>
        <v>7111.3454730121875</v>
      </c>
      <c r="P69" s="29">
        <v>6666</v>
      </c>
      <c r="Q69" s="24"/>
      <c r="R69" s="24"/>
      <c r="S69" s="28">
        <f>SUM(P69:R69)</f>
        <v>6666</v>
      </c>
    </row>
    <row r="70" spans="1:21" x14ac:dyDescent="0.25">
      <c r="A70" s="84">
        <v>503</v>
      </c>
      <c r="B70" s="84" t="s">
        <v>107</v>
      </c>
      <c r="C70" s="8" t="s">
        <v>101</v>
      </c>
      <c r="D70" s="15" t="s">
        <v>175</v>
      </c>
      <c r="E70" s="11" t="s">
        <v>308</v>
      </c>
      <c r="F70" s="11" t="s">
        <v>308</v>
      </c>
      <c r="G70" s="11" t="s">
        <v>260</v>
      </c>
      <c r="H70" s="9">
        <v>18</v>
      </c>
      <c r="I70" s="9">
        <v>25</v>
      </c>
      <c r="J70" s="12">
        <v>17</v>
      </c>
      <c r="K70" s="9">
        <v>25</v>
      </c>
      <c r="L70" s="9">
        <v>19</v>
      </c>
      <c r="M70" s="9">
        <v>25</v>
      </c>
      <c r="N70" s="26">
        <f>M70/$M$171</f>
        <v>7.2547881601857222E-3</v>
      </c>
      <c r="O70" s="27">
        <f>$G$8*N70</f>
        <v>17778.363682530467</v>
      </c>
      <c r="P70" s="29"/>
      <c r="Q70" s="29"/>
      <c r="R70" s="29"/>
      <c r="S70" s="28"/>
      <c r="T70" s="87"/>
      <c r="U70" s="87"/>
    </row>
    <row r="71" spans="1:21" x14ac:dyDescent="0.25">
      <c r="A71" s="84">
        <v>503</v>
      </c>
      <c r="B71" s="84" t="s">
        <v>107</v>
      </c>
      <c r="C71" s="8" t="s">
        <v>310</v>
      </c>
      <c r="D71" s="15" t="s">
        <v>175</v>
      </c>
      <c r="E71" s="11" t="s">
        <v>311</v>
      </c>
      <c r="F71" s="11" t="s">
        <v>312</v>
      </c>
      <c r="G71" s="11" t="s">
        <v>260</v>
      </c>
      <c r="H71" s="9">
        <v>6</v>
      </c>
      <c r="I71" s="9">
        <v>10</v>
      </c>
      <c r="J71" s="12">
        <v>9</v>
      </c>
      <c r="K71" s="9">
        <v>10</v>
      </c>
      <c r="L71" s="9">
        <v>8</v>
      </c>
      <c r="M71" s="9">
        <v>10</v>
      </c>
      <c r="N71" s="26">
        <f>M71/$M$171</f>
        <v>2.901915264074289E-3</v>
      </c>
      <c r="O71" s="27">
        <f>$G$8*N71</f>
        <v>7111.3454730121875</v>
      </c>
      <c r="P71" s="29">
        <v>6666</v>
      </c>
      <c r="Q71" s="24"/>
      <c r="R71" s="24"/>
      <c r="S71" s="28">
        <f>SUM(P71:R71)</f>
        <v>6666</v>
      </c>
    </row>
    <row r="72" spans="1:21" x14ac:dyDescent="0.25">
      <c r="A72" s="84">
        <v>503</v>
      </c>
      <c r="B72" s="84" t="s">
        <v>107</v>
      </c>
      <c r="C72" s="8" t="s">
        <v>313</v>
      </c>
      <c r="D72" s="15" t="s">
        <v>205</v>
      </c>
      <c r="E72" s="11" t="s">
        <v>314</v>
      </c>
      <c r="F72" s="11" t="s">
        <v>315</v>
      </c>
      <c r="G72" s="11" t="s">
        <v>260</v>
      </c>
      <c r="H72" s="9"/>
      <c r="I72" s="9"/>
      <c r="K72" s="9">
        <v>10</v>
      </c>
      <c r="L72" s="9">
        <v>9</v>
      </c>
      <c r="M72" s="9">
        <v>10</v>
      </c>
      <c r="N72" s="26">
        <f>M72/$M$171</f>
        <v>2.901915264074289E-3</v>
      </c>
      <c r="O72" s="27">
        <f>$G$8*N72</f>
        <v>7111.3454730121875</v>
      </c>
      <c r="P72" s="29"/>
      <c r="Q72" s="24"/>
      <c r="R72" s="24"/>
      <c r="S72" s="28"/>
    </row>
    <row r="73" spans="1:21" x14ac:dyDescent="0.25">
      <c r="A73" s="84">
        <v>503</v>
      </c>
      <c r="B73" s="84" t="s">
        <v>107</v>
      </c>
      <c r="C73" s="8" t="s">
        <v>328</v>
      </c>
      <c r="D73" s="15" t="s">
        <v>175</v>
      </c>
      <c r="E73" s="25" t="s">
        <v>329</v>
      </c>
      <c r="F73" s="25" t="s">
        <v>330</v>
      </c>
      <c r="G73" s="25" t="s">
        <v>260</v>
      </c>
      <c r="H73" s="9">
        <v>25</v>
      </c>
      <c r="I73" s="9">
        <v>25</v>
      </c>
      <c r="J73" s="12">
        <v>19</v>
      </c>
      <c r="K73" s="12">
        <v>25</v>
      </c>
      <c r="L73" s="12">
        <v>18</v>
      </c>
      <c r="M73" s="12">
        <v>25</v>
      </c>
      <c r="N73" s="26">
        <f>M73/$M$171</f>
        <v>7.2547881601857222E-3</v>
      </c>
      <c r="O73" s="27">
        <f>$G$8*N73</f>
        <v>17778.363682530467</v>
      </c>
      <c r="P73" s="45">
        <v>5249</v>
      </c>
      <c r="Q73" s="45">
        <v>2749</v>
      </c>
      <c r="R73" s="46">
        <v>2000</v>
      </c>
      <c r="S73" s="28">
        <f>SUM(P73:R73)</f>
        <v>9998</v>
      </c>
    </row>
    <row r="74" spans="1:21" x14ac:dyDescent="0.25">
      <c r="C74" s="8"/>
      <c r="D74" s="15"/>
      <c r="E74" s="25"/>
      <c r="F74" s="25"/>
      <c r="G74" s="25"/>
      <c r="H74" s="9"/>
      <c r="I74" s="9"/>
      <c r="N74" s="26"/>
      <c r="O74" s="27"/>
      <c r="P74" s="45"/>
      <c r="Q74" s="45"/>
      <c r="R74" s="46"/>
      <c r="S74" s="28"/>
      <c r="T74" s="88"/>
    </row>
    <row r="75" spans="1:21" x14ac:dyDescent="0.25">
      <c r="A75" s="84">
        <v>503</v>
      </c>
      <c r="B75" s="84" t="s">
        <v>96</v>
      </c>
      <c r="C75" s="8" t="s">
        <v>358</v>
      </c>
      <c r="D75" s="15" t="s">
        <v>147</v>
      </c>
      <c r="E75" s="11" t="s">
        <v>359</v>
      </c>
      <c r="F75" s="11" t="s">
        <v>360</v>
      </c>
      <c r="G75" s="11" t="s">
        <v>355</v>
      </c>
      <c r="H75" s="9"/>
      <c r="I75" s="9"/>
      <c r="L75" s="12">
        <v>9</v>
      </c>
      <c r="M75" s="12">
        <v>10</v>
      </c>
      <c r="N75" s="26">
        <f t="shared" ref="N75:N84" si="2">M75/$M$171</f>
        <v>2.901915264074289E-3</v>
      </c>
      <c r="O75" s="27">
        <f t="shared" ref="O75:O84" si="3">$G$8*N75</f>
        <v>7111.3454730121875</v>
      </c>
      <c r="P75" s="29"/>
      <c r="Q75" s="24"/>
      <c r="R75" s="23"/>
      <c r="S75" s="28"/>
    </row>
    <row r="76" spans="1:21" x14ac:dyDescent="0.25">
      <c r="A76" s="84">
        <v>503</v>
      </c>
      <c r="B76" s="84" t="s">
        <v>96</v>
      </c>
      <c r="C76" s="8" t="s">
        <v>358</v>
      </c>
      <c r="D76" s="15" t="s">
        <v>147</v>
      </c>
      <c r="E76" s="11" t="s">
        <v>359</v>
      </c>
      <c r="F76" s="11" t="s">
        <v>361</v>
      </c>
      <c r="G76" s="11" t="s">
        <v>355</v>
      </c>
      <c r="H76" s="9"/>
      <c r="I76" s="9"/>
      <c r="L76" s="12">
        <v>29</v>
      </c>
      <c r="M76" s="12">
        <v>35</v>
      </c>
      <c r="N76" s="26">
        <f t="shared" si="2"/>
        <v>1.0156703424260012E-2</v>
      </c>
      <c r="O76" s="27">
        <f t="shared" si="3"/>
        <v>24889.70915554266</v>
      </c>
      <c r="P76" s="29"/>
      <c r="Q76" s="24"/>
      <c r="R76" s="23"/>
      <c r="S76" s="28"/>
    </row>
    <row r="77" spans="1:21" x14ac:dyDescent="0.25">
      <c r="A77" s="84">
        <v>503</v>
      </c>
      <c r="B77" s="84" t="s">
        <v>96</v>
      </c>
      <c r="C77" s="8" t="s">
        <v>358</v>
      </c>
      <c r="D77" s="15" t="s">
        <v>147</v>
      </c>
      <c r="E77" s="11" t="s">
        <v>359</v>
      </c>
      <c r="F77" s="11" t="s">
        <v>362</v>
      </c>
      <c r="G77" s="11" t="s">
        <v>355</v>
      </c>
      <c r="H77" s="9">
        <v>30</v>
      </c>
      <c r="I77" s="9">
        <v>25</v>
      </c>
      <c r="J77" s="12">
        <v>27</v>
      </c>
      <c r="L77" s="12">
        <v>15</v>
      </c>
      <c r="M77" s="12">
        <v>15</v>
      </c>
      <c r="N77" s="26">
        <f t="shared" si="2"/>
        <v>4.3528728961114331E-3</v>
      </c>
      <c r="O77" s="27">
        <f t="shared" si="3"/>
        <v>10667.018209518281</v>
      </c>
      <c r="P77" s="29">
        <v>18329</v>
      </c>
      <c r="Q77" s="29"/>
      <c r="R77" s="29">
        <v>5000</v>
      </c>
      <c r="S77" s="28">
        <f>SUM(P77:R77)</f>
        <v>23329</v>
      </c>
    </row>
    <row r="78" spans="1:21" x14ac:dyDescent="0.25">
      <c r="A78" s="84">
        <v>503</v>
      </c>
      <c r="B78" s="84" t="s">
        <v>96</v>
      </c>
      <c r="C78" s="8" t="s">
        <v>164</v>
      </c>
      <c r="D78" s="15" t="s">
        <v>147</v>
      </c>
      <c r="E78" s="11" t="s">
        <v>165</v>
      </c>
      <c r="F78" s="11" t="s">
        <v>165</v>
      </c>
      <c r="G78" s="11" t="s">
        <v>150</v>
      </c>
      <c r="H78" s="9">
        <v>50</v>
      </c>
      <c r="I78" s="9">
        <v>55</v>
      </c>
      <c r="J78" s="12">
        <v>55</v>
      </c>
      <c r="K78" s="9">
        <v>55</v>
      </c>
      <c r="L78" s="9">
        <v>70</v>
      </c>
      <c r="M78" s="9">
        <v>56</v>
      </c>
      <c r="N78" s="26">
        <f t="shared" si="2"/>
        <v>1.6250725478816019E-2</v>
      </c>
      <c r="O78" s="27">
        <f t="shared" si="3"/>
        <v>39823.534648868255</v>
      </c>
      <c r="P78" s="29"/>
      <c r="Q78" s="24"/>
      <c r="R78" s="24"/>
      <c r="S78" s="28"/>
    </row>
    <row r="79" spans="1:21" x14ac:dyDescent="0.25">
      <c r="A79" s="84">
        <v>503</v>
      </c>
      <c r="B79" s="84" t="s">
        <v>96</v>
      </c>
      <c r="C79" s="8" t="s">
        <v>240</v>
      </c>
      <c r="D79" s="15" t="s">
        <v>147</v>
      </c>
      <c r="E79" s="11" t="s">
        <v>241</v>
      </c>
      <c r="F79" s="11" t="s">
        <v>242</v>
      </c>
      <c r="G79" s="11" t="s">
        <v>243</v>
      </c>
      <c r="H79" s="9">
        <v>11</v>
      </c>
      <c r="I79" s="9">
        <v>15</v>
      </c>
      <c r="J79" s="12">
        <v>14</v>
      </c>
      <c r="K79" s="9">
        <v>10</v>
      </c>
      <c r="L79" s="9">
        <v>7</v>
      </c>
      <c r="M79" s="9">
        <v>10</v>
      </c>
      <c r="N79" s="26">
        <f t="shared" si="2"/>
        <v>2.901915264074289E-3</v>
      </c>
      <c r="O79" s="27">
        <f t="shared" si="3"/>
        <v>7111.3454730121875</v>
      </c>
      <c r="P79" s="29"/>
      <c r="Q79" s="29"/>
      <c r="R79" s="29"/>
      <c r="S79" s="28"/>
    </row>
    <row r="80" spans="1:21" x14ac:dyDescent="0.25">
      <c r="A80" s="84">
        <v>503</v>
      </c>
      <c r="B80" s="84" t="s">
        <v>96</v>
      </c>
      <c r="C80" s="8" t="s">
        <v>240</v>
      </c>
      <c r="D80" s="15" t="s">
        <v>147</v>
      </c>
      <c r="E80" s="11" t="s">
        <v>338</v>
      </c>
      <c r="F80" s="11" t="s">
        <v>339</v>
      </c>
      <c r="G80" s="11" t="s">
        <v>260</v>
      </c>
      <c r="H80" s="9"/>
      <c r="I80" s="9"/>
      <c r="K80" s="9"/>
      <c r="L80" s="9">
        <v>12</v>
      </c>
      <c r="M80" s="9">
        <v>15</v>
      </c>
      <c r="N80" s="26">
        <f t="shared" si="2"/>
        <v>4.3528728961114331E-3</v>
      </c>
      <c r="O80" s="27">
        <f t="shared" si="3"/>
        <v>10667.018209518281</v>
      </c>
      <c r="P80" s="29"/>
      <c r="Q80" s="24"/>
      <c r="R80" s="24"/>
      <c r="S80" s="28"/>
    </row>
    <row r="81" spans="1:21" x14ac:dyDescent="0.25">
      <c r="A81" s="84">
        <v>503</v>
      </c>
      <c r="B81" s="84" t="s">
        <v>96</v>
      </c>
      <c r="C81" s="8" t="s">
        <v>375</v>
      </c>
      <c r="D81" s="15" t="s">
        <v>175</v>
      </c>
      <c r="E81" s="11" t="s">
        <v>376</v>
      </c>
      <c r="F81" s="11" t="s">
        <v>377</v>
      </c>
      <c r="G81" s="11" t="s">
        <v>355</v>
      </c>
      <c r="H81" s="9">
        <v>8</v>
      </c>
      <c r="I81" s="9">
        <v>10</v>
      </c>
      <c r="J81" s="12">
        <v>12</v>
      </c>
      <c r="K81" s="9"/>
      <c r="L81" s="9">
        <v>7</v>
      </c>
      <c r="M81" s="9">
        <v>10</v>
      </c>
      <c r="N81" s="26">
        <f t="shared" si="2"/>
        <v>2.901915264074289E-3</v>
      </c>
      <c r="O81" s="27">
        <f t="shared" si="3"/>
        <v>7111.3454730121875</v>
      </c>
      <c r="P81" s="29"/>
      <c r="Q81" s="24"/>
      <c r="R81" s="24"/>
      <c r="S81" s="28"/>
    </row>
    <row r="82" spans="1:21" x14ac:dyDescent="0.25">
      <c r="A82" s="84">
        <v>503</v>
      </c>
      <c r="B82" s="84" t="s">
        <v>96</v>
      </c>
      <c r="C82" s="8" t="s">
        <v>375</v>
      </c>
      <c r="D82" s="15" t="s">
        <v>175</v>
      </c>
      <c r="E82" s="11" t="s">
        <v>376</v>
      </c>
      <c r="F82" s="11" t="s">
        <v>422</v>
      </c>
      <c r="G82" s="11" t="s">
        <v>380</v>
      </c>
      <c r="H82" s="9"/>
      <c r="I82" s="9"/>
      <c r="K82" s="9">
        <v>10</v>
      </c>
      <c r="L82" s="9">
        <v>9</v>
      </c>
      <c r="M82" s="9">
        <v>10</v>
      </c>
      <c r="N82" s="26">
        <f t="shared" si="2"/>
        <v>2.901915264074289E-3</v>
      </c>
      <c r="O82" s="27">
        <f t="shared" si="3"/>
        <v>7111.3454730121875</v>
      </c>
      <c r="P82" s="29"/>
      <c r="Q82" s="24"/>
      <c r="R82" s="24"/>
      <c r="S82" s="28"/>
    </row>
    <row r="83" spans="1:21" x14ac:dyDescent="0.25">
      <c r="A83" s="84">
        <v>503</v>
      </c>
      <c r="B83" s="84" t="s">
        <v>96</v>
      </c>
      <c r="C83" s="8" t="s">
        <v>341</v>
      </c>
      <c r="D83" s="15" t="s">
        <v>147</v>
      </c>
      <c r="E83" s="11" t="s">
        <v>342</v>
      </c>
      <c r="F83" s="11" t="s">
        <v>343</v>
      </c>
      <c r="G83" s="11" t="s">
        <v>260</v>
      </c>
      <c r="H83" s="9">
        <v>22</v>
      </c>
      <c r="I83" s="9">
        <v>25</v>
      </c>
      <c r="J83" s="12">
        <v>21</v>
      </c>
      <c r="K83" s="9">
        <v>35</v>
      </c>
      <c r="L83" s="9">
        <v>17</v>
      </c>
      <c r="M83" s="9">
        <v>25</v>
      </c>
      <c r="N83" s="26">
        <f t="shared" si="2"/>
        <v>7.2547881601857222E-3</v>
      </c>
      <c r="O83" s="27">
        <f t="shared" si="3"/>
        <v>17778.363682530467</v>
      </c>
      <c r="P83" s="29">
        <v>9998</v>
      </c>
      <c r="Q83" s="24"/>
      <c r="R83" s="24"/>
      <c r="S83" s="28">
        <f>SUM(P83:R83)</f>
        <v>9998</v>
      </c>
    </row>
    <row r="84" spans="1:21" x14ac:dyDescent="0.25">
      <c r="A84" s="84">
        <v>503</v>
      </c>
      <c r="B84" s="84" t="s">
        <v>96</v>
      </c>
      <c r="C84" s="8" t="s">
        <v>341</v>
      </c>
      <c r="D84" s="15" t="s">
        <v>175</v>
      </c>
      <c r="E84" s="11" t="s">
        <v>423</v>
      </c>
      <c r="F84" s="11" t="s">
        <v>423</v>
      </c>
      <c r="G84" s="11" t="s">
        <v>380</v>
      </c>
      <c r="H84" s="9">
        <v>20</v>
      </c>
      <c r="I84" s="9">
        <v>25</v>
      </c>
      <c r="J84" s="12">
        <v>17</v>
      </c>
      <c r="K84" s="9">
        <v>25</v>
      </c>
      <c r="L84" s="9">
        <v>22</v>
      </c>
      <c r="M84" s="9">
        <v>25</v>
      </c>
      <c r="N84" s="26">
        <f t="shared" si="2"/>
        <v>7.2547881601857222E-3</v>
      </c>
      <c r="O84" s="27">
        <f t="shared" si="3"/>
        <v>17778.363682530467</v>
      </c>
      <c r="P84" s="29">
        <v>23329</v>
      </c>
      <c r="Q84" s="24"/>
      <c r="R84" s="24"/>
      <c r="S84" s="28">
        <f>SUM(P84:R84)</f>
        <v>23329</v>
      </c>
    </row>
    <row r="85" spans="1:21" x14ac:dyDescent="0.25">
      <c r="C85" s="8"/>
      <c r="D85" s="15"/>
      <c r="E85" s="11"/>
      <c r="F85" s="11"/>
      <c r="G85" s="11"/>
      <c r="H85" s="9"/>
      <c r="I85" s="9"/>
      <c r="K85" s="9"/>
      <c r="L85" s="9"/>
      <c r="M85" s="9"/>
      <c r="N85" s="26"/>
      <c r="O85" s="27"/>
      <c r="P85" s="29"/>
      <c r="Q85" s="24"/>
      <c r="R85" s="24"/>
      <c r="S85" s="28"/>
      <c r="T85" s="88"/>
    </row>
    <row r="86" spans="1:21" x14ac:dyDescent="0.25">
      <c r="A86" s="84">
        <v>503</v>
      </c>
      <c r="B86" s="84" t="s">
        <v>99</v>
      </c>
      <c r="C86" s="8" t="s">
        <v>99</v>
      </c>
      <c r="D86" s="15" t="s">
        <v>175</v>
      </c>
      <c r="E86" s="11" t="s">
        <v>331</v>
      </c>
      <c r="F86" s="11" t="s">
        <v>332</v>
      </c>
      <c r="G86" s="11" t="s">
        <v>260</v>
      </c>
      <c r="H86" s="9"/>
      <c r="I86" s="9"/>
      <c r="K86" s="9">
        <v>15</v>
      </c>
      <c r="L86" s="9">
        <v>10</v>
      </c>
      <c r="M86" s="9">
        <v>10</v>
      </c>
      <c r="N86" s="26">
        <f>M86/$M$171</f>
        <v>2.901915264074289E-3</v>
      </c>
      <c r="O86" s="27">
        <f>$G$8*N86</f>
        <v>7111.3454730121875</v>
      </c>
      <c r="P86" s="29"/>
      <c r="Q86" s="29"/>
      <c r="R86" s="47"/>
      <c r="S86" s="28"/>
      <c r="T86" s="87"/>
      <c r="U86" s="87"/>
    </row>
    <row r="87" spans="1:21" x14ac:dyDescent="0.25">
      <c r="A87" s="84">
        <v>503</v>
      </c>
      <c r="B87" s="84" t="s">
        <v>99</v>
      </c>
      <c r="C87" s="8" t="s">
        <v>99</v>
      </c>
      <c r="D87" s="15" t="s">
        <v>175</v>
      </c>
      <c r="E87" s="11" t="s">
        <v>373</v>
      </c>
      <c r="F87" s="11" t="s">
        <v>374</v>
      </c>
      <c r="G87" s="11" t="s">
        <v>355</v>
      </c>
      <c r="H87" s="9">
        <v>53</v>
      </c>
      <c r="I87" s="9">
        <v>35</v>
      </c>
      <c r="J87" s="12">
        <v>58</v>
      </c>
      <c r="K87" s="9">
        <v>56</v>
      </c>
      <c r="L87" s="9">
        <v>61</v>
      </c>
      <c r="M87" s="9">
        <v>56</v>
      </c>
      <c r="N87" s="26">
        <f>M87/$M$171</f>
        <v>1.6250725478816019E-2</v>
      </c>
      <c r="O87" s="27">
        <f>$G$8*N87</f>
        <v>39823.534648868255</v>
      </c>
      <c r="P87" s="29">
        <v>6666</v>
      </c>
      <c r="Q87" s="29"/>
      <c r="R87" s="29"/>
      <c r="S87" s="28">
        <f>SUM(P87:R87)</f>
        <v>6666</v>
      </c>
    </row>
    <row r="88" spans="1:21" x14ac:dyDescent="0.25">
      <c r="A88" s="84">
        <v>503</v>
      </c>
      <c r="B88" s="84" t="s">
        <v>99</v>
      </c>
      <c r="C88" s="8" t="s">
        <v>99</v>
      </c>
      <c r="D88" s="15" t="s">
        <v>175</v>
      </c>
      <c r="E88" s="11" t="s">
        <v>373</v>
      </c>
      <c r="F88" s="11" t="s">
        <v>422</v>
      </c>
      <c r="G88" s="11" t="s">
        <v>380</v>
      </c>
      <c r="H88" s="9">
        <v>15</v>
      </c>
      <c r="I88" s="9">
        <v>15</v>
      </c>
      <c r="J88" s="12">
        <v>8</v>
      </c>
      <c r="K88" s="9">
        <v>10</v>
      </c>
      <c r="L88" s="9">
        <v>13</v>
      </c>
      <c r="M88" s="9">
        <v>15</v>
      </c>
      <c r="N88" s="26">
        <f>M88/$M$171</f>
        <v>4.3528728961114331E-3</v>
      </c>
      <c r="O88" s="27">
        <f>$G$8*N88</f>
        <v>10667.018209518281</v>
      </c>
      <c r="P88" s="29">
        <v>36660</v>
      </c>
      <c r="Q88" s="29"/>
      <c r="R88" s="29"/>
      <c r="S88" s="28">
        <f>SUM(P88:R88)</f>
        <v>36660</v>
      </c>
    </row>
    <row r="89" spans="1:21" x14ac:dyDescent="0.25">
      <c r="C89" s="8"/>
      <c r="D89" s="15"/>
      <c r="E89" s="11"/>
      <c r="F89" s="11"/>
      <c r="G89" s="11"/>
      <c r="H89" s="9"/>
      <c r="I89" s="9"/>
      <c r="K89" s="9"/>
      <c r="L89" s="9"/>
      <c r="M89" s="9"/>
      <c r="N89" s="26"/>
      <c r="O89" s="27"/>
      <c r="P89" s="29"/>
      <c r="Q89" s="29"/>
      <c r="R89" s="29"/>
      <c r="S89" s="28"/>
      <c r="T89" s="88"/>
    </row>
    <row r="90" spans="1:21" x14ac:dyDescent="0.25">
      <c r="A90" s="84">
        <v>503</v>
      </c>
      <c r="B90" s="84" t="s">
        <v>106</v>
      </c>
      <c r="C90" s="8" t="s">
        <v>106</v>
      </c>
      <c r="D90" s="15" t="s">
        <v>175</v>
      </c>
      <c r="E90" s="11" t="s">
        <v>336</v>
      </c>
      <c r="F90" s="11" t="s">
        <v>337</v>
      </c>
      <c r="G90" s="11" t="s">
        <v>260</v>
      </c>
      <c r="H90" s="9">
        <v>6</v>
      </c>
      <c r="I90" s="9">
        <v>10</v>
      </c>
      <c r="J90" s="12">
        <v>6</v>
      </c>
      <c r="K90" s="9">
        <v>10</v>
      </c>
      <c r="L90" s="9">
        <v>6</v>
      </c>
      <c r="M90" s="9">
        <v>10</v>
      </c>
      <c r="N90" s="26">
        <f>M90/$M$171</f>
        <v>2.901915264074289E-3</v>
      </c>
      <c r="O90" s="27">
        <f>$G$8*N90</f>
        <v>7111.3454730121875</v>
      </c>
      <c r="P90" s="29"/>
      <c r="Q90" s="24"/>
      <c r="R90" s="24"/>
      <c r="S90" s="28"/>
    </row>
    <row r="91" spans="1:21" x14ac:dyDescent="0.25">
      <c r="C91" s="8"/>
      <c r="D91" s="15"/>
      <c r="E91" s="11"/>
      <c r="F91" s="11"/>
      <c r="G91" s="11"/>
      <c r="H91" s="9"/>
      <c r="I91" s="9"/>
      <c r="K91" s="9"/>
      <c r="L91" s="9"/>
      <c r="M91" s="9"/>
      <c r="N91" s="26"/>
      <c r="O91" s="27"/>
      <c r="P91" s="29"/>
      <c r="Q91" s="24"/>
      <c r="R91" s="24"/>
      <c r="S91" s="28"/>
      <c r="T91" s="88"/>
    </row>
    <row r="92" spans="1:21" x14ac:dyDescent="0.25">
      <c r="A92" s="84">
        <v>503</v>
      </c>
      <c r="B92" s="84" t="s">
        <v>109</v>
      </c>
      <c r="C92" s="8" t="s">
        <v>280</v>
      </c>
      <c r="D92" s="15" t="s">
        <v>175</v>
      </c>
      <c r="E92" s="11" t="s">
        <v>281</v>
      </c>
      <c r="F92" s="11" t="s">
        <v>281</v>
      </c>
      <c r="G92" s="11" t="s">
        <v>260</v>
      </c>
      <c r="H92" s="9">
        <v>8</v>
      </c>
      <c r="I92" s="9">
        <v>10</v>
      </c>
      <c r="J92" s="12">
        <v>8</v>
      </c>
      <c r="K92" s="9">
        <v>10</v>
      </c>
      <c r="L92" s="9">
        <v>8</v>
      </c>
      <c r="M92" s="9">
        <v>10</v>
      </c>
      <c r="N92" s="26">
        <f>M92/$M$171</f>
        <v>2.901915264074289E-3</v>
      </c>
      <c r="O92" s="27">
        <f>$G$8*N92</f>
        <v>7111.3454730121875</v>
      </c>
      <c r="P92" s="29"/>
      <c r="Q92" s="29"/>
      <c r="R92" s="29"/>
      <c r="S92" s="28"/>
    </row>
    <row r="93" spans="1:21" x14ac:dyDescent="0.25">
      <c r="A93" s="84">
        <v>503</v>
      </c>
      <c r="B93" s="84" t="s">
        <v>109</v>
      </c>
      <c r="C93" s="8" t="s">
        <v>333</v>
      </c>
      <c r="D93" s="32" t="s">
        <v>244</v>
      </c>
      <c r="E93" s="11" t="s">
        <v>334</v>
      </c>
      <c r="F93" s="11" t="s">
        <v>335</v>
      </c>
      <c r="G93" s="11" t="s">
        <v>260</v>
      </c>
      <c r="H93" s="9">
        <v>17</v>
      </c>
      <c r="I93" s="9">
        <v>25</v>
      </c>
      <c r="J93" s="12">
        <v>12</v>
      </c>
      <c r="K93" s="12">
        <v>25</v>
      </c>
      <c r="L93" s="12">
        <v>19</v>
      </c>
      <c r="M93" s="12">
        <v>25</v>
      </c>
      <c r="N93" s="26">
        <f>M93/$M$171</f>
        <v>7.2547881601857222E-3</v>
      </c>
      <c r="O93" s="27">
        <f>$G$8*N93</f>
        <v>17778.363682530467</v>
      </c>
      <c r="P93" s="29">
        <v>6666</v>
      </c>
      <c r="Q93" s="29"/>
      <c r="R93" s="29"/>
      <c r="S93" s="28">
        <f>SUM(P93:R93)</f>
        <v>6666</v>
      </c>
    </row>
    <row r="94" spans="1:21" x14ac:dyDescent="0.25">
      <c r="C94" s="8"/>
      <c r="D94" s="32"/>
      <c r="E94" s="11"/>
      <c r="F94" s="11"/>
      <c r="G94" s="11"/>
      <c r="H94" s="9"/>
      <c r="I94" s="9"/>
      <c r="N94" s="26"/>
      <c r="O94" s="27"/>
      <c r="P94" s="29"/>
      <c r="Q94" s="29"/>
      <c r="R94" s="29"/>
      <c r="S94" s="28"/>
      <c r="T94" s="88"/>
    </row>
    <row r="95" spans="1:21" x14ac:dyDescent="0.25">
      <c r="A95" s="84">
        <v>503</v>
      </c>
      <c r="B95" s="84" t="s">
        <v>97</v>
      </c>
      <c r="C95" s="8" t="s">
        <v>273</v>
      </c>
      <c r="D95" s="32" t="s">
        <v>274</v>
      </c>
      <c r="E95" s="11" t="s">
        <v>275</v>
      </c>
      <c r="F95" s="11" t="s">
        <v>276</v>
      </c>
      <c r="G95" s="11" t="s">
        <v>260</v>
      </c>
      <c r="H95" s="9">
        <v>9</v>
      </c>
      <c r="I95" s="9">
        <v>10</v>
      </c>
      <c r="J95" s="12">
        <v>9</v>
      </c>
      <c r="K95" s="9">
        <v>15</v>
      </c>
      <c r="L95" s="9">
        <v>10</v>
      </c>
      <c r="M95" s="9">
        <v>10</v>
      </c>
      <c r="N95" s="26">
        <f>M95/$M$171</f>
        <v>2.901915264074289E-3</v>
      </c>
      <c r="O95" s="27">
        <f>$G$8*N95</f>
        <v>7111.3454730121875</v>
      </c>
      <c r="P95" s="29">
        <v>6666</v>
      </c>
      <c r="Q95" s="29"/>
      <c r="R95" s="29"/>
      <c r="S95" s="28">
        <f>SUM(P95:R95)</f>
        <v>6666</v>
      </c>
    </row>
    <row r="96" spans="1:21" x14ac:dyDescent="0.25">
      <c r="A96" s="84">
        <v>503</v>
      </c>
      <c r="B96" s="84" t="s">
        <v>97</v>
      </c>
      <c r="C96" s="8" t="s">
        <v>273</v>
      </c>
      <c r="D96" s="15" t="s">
        <v>147</v>
      </c>
      <c r="E96" s="11" t="s">
        <v>363</v>
      </c>
      <c r="F96" s="11" t="s">
        <v>363</v>
      </c>
      <c r="G96" s="11" t="s">
        <v>364</v>
      </c>
      <c r="H96" s="9">
        <v>12</v>
      </c>
      <c r="I96" s="9">
        <v>15</v>
      </c>
      <c r="J96" s="12">
        <v>15</v>
      </c>
      <c r="K96" s="9">
        <v>15</v>
      </c>
      <c r="L96" s="9">
        <v>19</v>
      </c>
      <c r="M96" s="9">
        <v>25</v>
      </c>
      <c r="N96" s="26">
        <f>M96/$M$171</f>
        <v>7.2547881601857222E-3</v>
      </c>
      <c r="O96" s="27">
        <f>$G$8*N96</f>
        <v>17778.363682530467</v>
      </c>
      <c r="P96" s="29">
        <v>7098</v>
      </c>
      <c r="Q96" s="29">
        <v>2900</v>
      </c>
      <c r="R96" s="29"/>
      <c r="S96" s="28">
        <f>SUM(P96:R96)</f>
        <v>9998</v>
      </c>
    </row>
    <row r="97" spans="1:21" x14ac:dyDescent="0.25">
      <c r="A97" s="84">
        <v>503</v>
      </c>
      <c r="B97" s="84" t="s">
        <v>97</v>
      </c>
      <c r="C97" s="8" t="s">
        <v>277</v>
      </c>
      <c r="D97" s="32" t="s">
        <v>244</v>
      </c>
      <c r="E97" s="11" t="s">
        <v>278</v>
      </c>
      <c r="F97" s="11" t="s">
        <v>279</v>
      </c>
      <c r="G97" s="11" t="s">
        <v>260</v>
      </c>
      <c r="H97" s="9">
        <v>6</v>
      </c>
      <c r="I97" s="9">
        <v>10</v>
      </c>
      <c r="J97" s="12">
        <v>6</v>
      </c>
      <c r="K97" s="12">
        <v>10</v>
      </c>
      <c r="L97" s="12">
        <v>6</v>
      </c>
      <c r="M97" s="12">
        <v>10</v>
      </c>
      <c r="N97" s="26">
        <f>M97/$M$171</f>
        <v>2.901915264074289E-3</v>
      </c>
      <c r="O97" s="27">
        <f>$G$8*N97</f>
        <v>7111.3454730121875</v>
      </c>
      <c r="P97" s="29">
        <v>29995</v>
      </c>
      <c r="Q97" s="29"/>
      <c r="R97" s="29"/>
      <c r="S97" s="28">
        <f>SUM(P97:R97)</f>
        <v>29995</v>
      </c>
    </row>
    <row r="98" spans="1:21" x14ac:dyDescent="0.25">
      <c r="A98" s="84">
        <v>503</v>
      </c>
      <c r="B98" s="84" t="s">
        <v>97</v>
      </c>
      <c r="C98" s="8" t="s">
        <v>305</v>
      </c>
      <c r="D98" s="15" t="s">
        <v>175</v>
      </c>
      <c r="E98" s="11" t="s">
        <v>306</v>
      </c>
      <c r="F98" s="11" t="s">
        <v>307</v>
      </c>
      <c r="G98" s="11" t="s">
        <v>260</v>
      </c>
      <c r="H98" s="9">
        <v>8</v>
      </c>
      <c r="I98" s="9">
        <v>10</v>
      </c>
      <c r="J98" s="12">
        <v>8</v>
      </c>
      <c r="K98" s="9">
        <v>10</v>
      </c>
      <c r="L98" s="9">
        <v>7</v>
      </c>
      <c r="M98" s="9">
        <v>10</v>
      </c>
      <c r="N98" s="26">
        <f>M98/$M$171</f>
        <v>2.901915264074289E-3</v>
      </c>
      <c r="O98" s="27">
        <f>$G$8*N98</f>
        <v>7111.3454730121875</v>
      </c>
      <c r="P98" s="29">
        <v>36660</v>
      </c>
      <c r="Q98" s="24"/>
      <c r="R98" s="24"/>
      <c r="S98" s="28">
        <f>SUM(P98:R98)</f>
        <v>36660</v>
      </c>
    </row>
    <row r="99" spans="1:21" x14ac:dyDescent="0.25">
      <c r="A99" s="84">
        <v>503</v>
      </c>
      <c r="B99" s="84" t="s">
        <v>97</v>
      </c>
      <c r="C99" s="8" t="s">
        <v>319</v>
      </c>
      <c r="D99" s="15" t="s">
        <v>175</v>
      </c>
      <c r="E99" s="11" t="s">
        <v>320</v>
      </c>
      <c r="F99" s="11"/>
      <c r="G99" s="11" t="s">
        <v>260</v>
      </c>
      <c r="H99" s="9"/>
      <c r="I99" s="9"/>
      <c r="K99" s="9"/>
      <c r="L99" s="9">
        <v>8</v>
      </c>
      <c r="M99" s="9">
        <v>10</v>
      </c>
      <c r="N99" s="26">
        <f>M99/$M$171</f>
        <v>2.901915264074289E-3</v>
      </c>
      <c r="O99" s="27">
        <f>$G$8*N99</f>
        <v>7111.3454730121875</v>
      </c>
      <c r="P99" s="29"/>
      <c r="Q99" s="24"/>
      <c r="R99" s="24"/>
      <c r="S99" s="28"/>
    </row>
    <row r="100" spans="1:21" x14ac:dyDescent="0.25">
      <c r="C100" s="8"/>
      <c r="D100" s="15"/>
      <c r="E100" s="11"/>
      <c r="F100" s="11"/>
      <c r="G100" s="11"/>
      <c r="H100" s="9"/>
      <c r="I100" s="9"/>
      <c r="K100" s="9"/>
      <c r="L100" s="9"/>
      <c r="M100" s="9"/>
      <c r="N100" s="26"/>
      <c r="O100" s="27"/>
      <c r="P100" s="29"/>
      <c r="Q100" s="24"/>
      <c r="R100" s="24"/>
      <c r="S100" s="28"/>
      <c r="T100" s="88"/>
    </row>
    <row r="101" spans="1:21" s="87" customFormat="1" x14ac:dyDescent="0.25">
      <c r="A101" s="84">
        <v>503</v>
      </c>
      <c r="B101" s="84" t="s">
        <v>455</v>
      </c>
      <c r="C101" s="8" t="s">
        <v>216</v>
      </c>
      <c r="D101" s="15" t="s">
        <v>147</v>
      </c>
      <c r="E101" s="11" t="s">
        <v>217</v>
      </c>
      <c r="F101" s="11" t="s">
        <v>218</v>
      </c>
      <c r="G101" s="11" t="s">
        <v>150</v>
      </c>
      <c r="H101" s="9">
        <v>17</v>
      </c>
      <c r="I101" s="9">
        <v>25</v>
      </c>
      <c r="J101" s="12">
        <v>15</v>
      </c>
      <c r="K101" s="9">
        <v>10</v>
      </c>
      <c r="L101" s="9">
        <v>11</v>
      </c>
      <c r="M101" s="9">
        <v>15</v>
      </c>
      <c r="N101" s="26">
        <f>M101/$M$171</f>
        <v>4.3528728961114331E-3</v>
      </c>
      <c r="O101" s="27">
        <f>$G$8*N101</f>
        <v>10667.018209518281</v>
      </c>
      <c r="P101" s="29">
        <v>37327</v>
      </c>
      <c r="Q101" s="24"/>
      <c r="R101" s="24"/>
      <c r="S101" s="28">
        <f>SUM(P101:R101)</f>
        <v>37327</v>
      </c>
      <c r="T101" s="85"/>
      <c r="U101" s="17"/>
    </row>
    <row r="102" spans="1:21" x14ac:dyDescent="0.25">
      <c r="A102" s="84">
        <v>503</v>
      </c>
      <c r="B102" s="84" t="s">
        <v>455</v>
      </c>
      <c r="C102" s="8" t="s">
        <v>216</v>
      </c>
      <c r="D102" s="32" t="s">
        <v>244</v>
      </c>
      <c r="E102" s="11" t="s">
        <v>245</v>
      </c>
      <c r="F102" s="11" t="s">
        <v>246</v>
      </c>
      <c r="G102" s="11" t="s">
        <v>243</v>
      </c>
      <c r="H102" s="9">
        <v>11</v>
      </c>
      <c r="I102" s="9">
        <v>15</v>
      </c>
      <c r="J102" s="12">
        <v>11</v>
      </c>
      <c r="K102" s="12">
        <v>15</v>
      </c>
      <c r="L102" s="12">
        <v>9</v>
      </c>
      <c r="M102" s="12">
        <v>10</v>
      </c>
      <c r="N102" s="26">
        <f>M102/$M$171</f>
        <v>2.901915264074289E-3</v>
      </c>
      <c r="O102" s="27">
        <f>$G$8*N102</f>
        <v>7111.3454730121875</v>
      </c>
      <c r="P102" s="29">
        <v>16664</v>
      </c>
      <c r="Q102" s="29"/>
      <c r="R102" s="29"/>
      <c r="S102" s="28">
        <f>SUM(P102:R102)</f>
        <v>16664</v>
      </c>
    </row>
    <row r="103" spans="1:21" x14ac:dyDescent="0.25">
      <c r="A103" s="84">
        <v>503</v>
      </c>
      <c r="B103" s="84" t="s">
        <v>455</v>
      </c>
      <c r="C103" s="8" t="s">
        <v>216</v>
      </c>
      <c r="D103" s="32" t="s">
        <v>244</v>
      </c>
      <c r="E103" s="11" t="s">
        <v>245</v>
      </c>
      <c r="F103" s="11" t="s">
        <v>340</v>
      </c>
      <c r="G103" s="11" t="s">
        <v>260</v>
      </c>
      <c r="H103" s="9"/>
      <c r="I103" s="9"/>
      <c r="K103" s="9"/>
      <c r="L103" s="9">
        <v>9</v>
      </c>
      <c r="M103" s="9">
        <v>10</v>
      </c>
      <c r="N103" s="26">
        <f>M103/$M$171</f>
        <v>2.901915264074289E-3</v>
      </c>
      <c r="O103" s="27">
        <f>$G$8*N103</f>
        <v>7111.3454730121875</v>
      </c>
      <c r="P103" s="29"/>
      <c r="Q103" s="29"/>
      <c r="R103" s="29"/>
      <c r="S103" s="28"/>
    </row>
    <row r="104" spans="1:21" x14ac:dyDescent="0.25">
      <c r="C104" s="8"/>
      <c r="D104" s="32"/>
      <c r="E104" s="11"/>
      <c r="F104" s="11"/>
      <c r="G104" s="11"/>
      <c r="H104" s="9"/>
      <c r="I104" s="9"/>
      <c r="K104" s="9"/>
      <c r="L104" s="9"/>
      <c r="M104" s="9"/>
      <c r="N104" s="26"/>
      <c r="O104" s="27"/>
      <c r="P104" s="29"/>
      <c r="Q104" s="29"/>
      <c r="R104" s="29"/>
      <c r="S104" s="28"/>
      <c r="T104" s="88"/>
    </row>
    <row r="105" spans="1:21" x14ac:dyDescent="0.25">
      <c r="A105" s="84">
        <v>503</v>
      </c>
      <c r="B105" s="84" t="s">
        <v>103</v>
      </c>
      <c r="C105" s="8" t="s">
        <v>289</v>
      </c>
      <c r="D105" s="15" t="s">
        <v>175</v>
      </c>
      <c r="E105" s="11" t="s">
        <v>290</v>
      </c>
      <c r="F105" s="11" t="s">
        <v>290</v>
      </c>
      <c r="G105" s="11" t="s">
        <v>260</v>
      </c>
      <c r="H105" s="9">
        <v>12</v>
      </c>
      <c r="I105" s="9">
        <v>15</v>
      </c>
      <c r="J105" s="12">
        <v>10</v>
      </c>
      <c r="K105" s="9">
        <v>10</v>
      </c>
      <c r="L105" s="9">
        <v>7</v>
      </c>
      <c r="M105" s="9">
        <v>10</v>
      </c>
      <c r="N105" s="26">
        <f>M105/$M$171</f>
        <v>2.901915264074289E-3</v>
      </c>
      <c r="O105" s="27">
        <f>$G$8*N105</f>
        <v>7111.3454730121875</v>
      </c>
      <c r="P105" s="29">
        <v>14664</v>
      </c>
      <c r="Q105" s="29">
        <v>2000</v>
      </c>
      <c r="R105" s="29"/>
      <c r="S105" s="28">
        <f>SUM(P105:R105)</f>
        <v>16664</v>
      </c>
    </row>
    <row r="106" spans="1:21" x14ac:dyDescent="0.25">
      <c r="A106" s="84">
        <v>503</v>
      </c>
      <c r="B106" s="84" t="s">
        <v>103</v>
      </c>
      <c r="C106" s="8" t="s">
        <v>210</v>
      </c>
      <c r="D106" s="15" t="s">
        <v>175</v>
      </c>
      <c r="E106" s="11" t="s">
        <v>211</v>
      </c>
      <c r="F106" s="11" t="s">
        <v>170</v>
      </c>
      <c r="G106" s="11" t="s">
        <v>150</v>
      </c>
      <c r="H106" s="9">
        <v>27</v>
      </c>
      <c r="I106" s="9">
        <v>35</v>
      </c>
      <c r="J106" s="12">
        <v>31</v>
      </c>
      <c r="K106" s="9">
        <v>35</v>
      </c>
      <c r="L106" s="9">
        <v>40</v>
      </c>
      <c r="M106" s="9">
        <v>45</v>
      </c>
      <c r="N106" s="26">
        <f>M106/$M$171</f>
        <v>1.30586186883343E-2</v>
      </c>
      <c r="O106" s="27">
        <f>$G$8*N106</f>
        <v>32001.054628554844</v>
      </c>
      <c r="P106" s="29">
        <v>37327</v>
      </c>
      <c r="Q106" s="24"/>
      <c r="R106" s="24"/>
      <c r="S106" s="28">
        <f>SUM(P106:R106)</f>
        <v>37327</v>
      </c>
    </row>
    <row r="107" spans="1:21" x14ac:dyDescent="0.25">
      <c r="A107" s="84">
        <v>503</v>
      </c>
      <c r="B107" s="84" t="s">
        <v>103</v>
      </c>
      <c r="C107" s="8" t="s">
        <v>210</v>
      </c>
      <c r="D107" s="15" t="s">
        <v>175</v>
      </c>
      <c r="E107" s="11" t="s">
        <v>411</v>
      </c>
      <c r="F107" s="11" t="s">
        <v>412</v>
      </c>
      <c r="G107" s="11" t="s">
        <v>380</v>
      </c>
      <c r="H107" s="9">
        <v>17</v>
      </c>
      <c r="I107" s="9">
        <v>25</v>
      </c>
      <c r="J107" s="12">
        <v>20</v>
      </c>
      <c r="K107" s="9">
        <v>35</v>
      </c>
      <c r="L107" s="9">
        <v>26</v>
      </c>
      <c r="M107" s="9">
        <v>35</v>
      </c>
      <c r="N107" s="26">
        <f>M107/$M$171</f>
        <v>1.0156703424260012E-2</v>
      </c>
      <c r="O107" s="27">
        <f>$G$8*N107</f>
        <v>24889.70915554266</v>
      </c>
      <c r="P107" s="29">
        <v>15050</v>
      </c>
      <c r="Q107" s="29">
        <v>1614</v>
      </c>
      <c r="R107" s="24"/>
      <c r="S107" s="28">
        <f>SUM(P107:R107)</f>
        <v>16664</v>
      </c>
    </row>
    <row r="108" spans="1:21" x14ac:dyDescent="0.25">
      <c r="C108" s="8"/>
      <c r="D108" s="15"/>
      <c r="E108" s="11"/>
      <c r="F108" s="11"/>
      <c r="G108" s="11"/>
      <c r="H108" s="9"/>
      <c r="I108" s="9"/>
      <c r="K108" s="9"/>
      <c r="L108" s="9"/>
      <c r="M108" s="9"/>
      <c r="N108" s="26"/>
      <c r="O108" s="27"/>
      <c r="P108" s="29"/>
      <c r="Q108" s="29"/>
      <c r="R108" s="24"/>
      <c r="S108" s="28"/>
      <c r="T108" s="88"/>
    </row>
    <row r="109" spans="1:21" x14ac:dyDescent="0.25">
      <c r="A109" s="84">
        <v>503</v>
      </c>
      <c r="B109" s="84" t="s">
        <v>100</v>
      </c>
      <c r="C109" s="8" t="s">
        <v>238</v>
      </c>
      <c r="D109" s="15" t="s">
        <v>147</v>
      </c>
      <c r="E109" s="11" t="s">
        <v>239</v>
      </c>
      <c r="F109" s="11" t="s">
        <v>239</v>
      </c>
      <c r="G109" s="11" t="s">
        <v>150</v>
      </c>
      <c r="H109" s="9">
        <v>12</v>
      </c>
      <c r="I109" s="9">
        <v>15</v>
      </c>
      <c r="J109" s="12">
        <v>12</v>
      </c>
      <c r="K109" s="9">
        <v>15</v>
      </c>
      <c r="L109" s="9">
        <v>13</v>
      </c>
      <c r="M109" s="9">
        <v>15</v>
      </c>
      <c r="N109" s="26">
        <f t="shared" ref="N109:N140" si="4">M109/$M$171</f>
        <v>4.3528728961114331E-3</v>
      </c>
      <c r="O109" s="27">
        <f t="shared" ref="O109:O140" si="5">$G$8*N109</f>
        <v>10667.018209518281</v>
      </c>
      <c r="P109" s="29">
        <v>16664</v>
      </c>
      <c r="Q109" s="29"/>
      <c r="R109" s="24"/>
      <c r="S109" s="28">
        <f>SUM(P109:R109)</f>
        <v>16664</v>
      </c>
    </row>
    <row r="110" spans="1:21" x14ac:dyDescent="0.25">
      <c r="A110" s="84">
        <v>503</v>
      </c>
      <c r="B110" s="84" t="s">
        <v>100</v>
      </c>
      <c r="C110" s="8" t="s">
        <v>238</v>
      </c>
      <c r="D110" s="15" t="s">
        <v>346</v>
      </c>
      <c r="E110" s="11" t="s">
        <v>347</v>
      </c>
      <c r="F110" s="11" t="s">
        <v>348</v>
      </c>
      <c r="G110" s="11" t="s">
        <v>260</v>
      </c>
      <c r="H110" s="9">
        <v>12</v>
      </c>
      <c r="I110" s="9">
        <v>15</v>
      </c>
      <c r="J110" s="12">
        <v>11</v>
      </c>
      <c r="K110" s="9">
        <v>15</v>
      </c>
      <c r="L110" s="9">
        <v>11</v>
      </c>
      <c r="M110" s="9">
        <v>15</v>
      </c>
      <c r="N110" s="26">
        <f t="shared" si="4"/>
        <v>4.3528728961114331E-3</v>
      </c>
      <c r="O110" s="27">
        <f t="shared" si="5"/>
        <v>10667.018209518281</v>
      </c>
      <c r="P110" s="29">
        <v>6666</v>
      </c>
      <c r="Q110" s="29"/>
      <c r="R110" s="29"/>
      <c r="S110" s="28">
        <f>SUM(P110:R110)</f>
        <v>6666</v>
      </c>
    </row>
    <row r="111" spans="1:21" hidden="1" x14ac:dyDescent="0.25">
      <c r="A111" s="84">
        <v>504</v>
      </c>
      <c r="C111" s="8" t="s">
        <v>184</v>
      </c>
      <c r="D111" s="15" t="s">
        <v>175</v>
      </c>
      <c r="E111" s="11" t="s">
        <v>185</v>
      </c>
      <c r="F111" s="11" t="s">
        <v>186</v>
      </c>
      <c r="G111" s="11" t="s">
        <v>150</v>
      </c>
      <c r="H111" s="9">
        <v>97</v>
      </c>
      <c r="I111" s="9">
        <v>56</v>
      </c>
      <c r="J111" s="12">
        <v>100</v>
      </c>
      <c r="K111" s="9">
        <v>49</v>
      </c>
      <c r="L111" s="9">
        <v>104</v>
      </c>
      <c r="M111" s="9">
        <v>49</v>
      </c>
      <c r="N111" s="26">
        <f t="shared" si="4"/>
        <v>1.4219384793964016E-2</v>
      </c>
      <c r="O111" s="27">
        <f t="shared" si="5"/>
        <v>34845.592817759716</v>
      </c>
      <c r="P111" s="29">
        <v>23329</v>
      </c>
      <c r="Q111" s="29"/>
      <c r="R111" s="24"/>
      <c r="S111" s="28">
        <f>SUM(P111:R111)</f>
        <v>23329</v>
      </c>
    </row>
    <row r="112" spans="1:21" hidden="1" x14ac:dyDescent="0.25">
      <c r="A112" s="84">
        <v>504</v>
      </c>
      <c r="C112" s="8" t="s">
        <v>184</v>
      </c>
      <c r="D112" s="15" t="s">
        <v>175</v>
      </c>
      <c r="E112" s="11" t="s">
        <v>185</v>
      </c>
      <c r="F112" s="11" t="s">
        <v>187</v>
      </c>
      <c r="G112" s="11" t="s">
        <v>150</v>
      </c>
      <c r="H112" s="9">
        <v>42</v>
      </c>
      <c r="I112" s="9">
        <v>45</v>
      </c>
      <c r="J112" s="12">
        <v>50</v>
      </c>
      <c r="K112" s="9">
        <v>50</v>
      </c>
      <c r="L112" s="9">
        <v>47</v>
      </c>
      <c r="M112" s="9">
        <v>54</v>
      </c>
      <c r="N112" s="26">
        <f t="shared" si="4"/>
        <v>1.5670342426001162E-2</v>
      </c>
      <c r="O112" s="27">
        <f t="shared" si="5"/>
        <v>38401.265554265818</v>
      </c>
      <c r="P112" s="29">
        <v>37327</v>
      </c>
      <c r="Q112" s="29"/>
      <c r="R112" s="29"/>
      <c r="S112" s="28">
        <f>SUM(P112:R112)</f>
        <v>37327</v>
      </c>
      <c r="T112" s="87"/>
      <c r="U112" s="87"/>
    </row>
    <row r="113" spans="1:21" s="87" customFormat="1" hidden="1" x14ac:dyDescent="0.25">
      <c r="A113" s="84">
        <v>504</v>
      </c>
      <c r="B113" s="84"/>
      <c r="C113" s="8" t="s">
        <v>184</v>
      </c>
      <c r="D113" s="15" t="s">
        <v>188</v>
      </c>
      <c r="E113" s="11" t="s">
        <v>189</v>
      </c>
      <c r="F113" s="11" t="s">
        <v>190</v>
      </c>
      <c r="G113" s="11" t="s">
        <v>150</v>
      </c>
      <c r="H113" s="9"/>
      <c r="I113" s="9"/>
      <c r="J113" s="12"/>
      <c r="K113" s="9"/>
      <c r="L113" s="9">
        <v>6</v>
      </c>
      <c r="M113" s="9">
        <v>10</v>
      </c>
      <c r="N113" s="26">
        <f t="shared" si="4"/>
        <v>2.901915264074289E-3</v>
      </c>
      <c r="O113" s="27">
        <f t="shared" si="5"/>
        <v>7111.3454730121875</v>
      </c>
      <c r="P113" s="29"/>
      <c r="Q113" s="29"/>
      <c r="R113" s="29"/>
      <c r="S113" s="28"/>
      <c r="T113" s="85"/>
      <c r="U113" s="17"/>
    </row>
    <row r="114" spans="1:21" hidden="1" x14ac:dyDescent="0.25">
      <c r="A114" s="84">
        <v>504</v>
      </c>
      <c r="C114" s="8" t="s">
        <v>184</v>
      </c>
      <c r="D114" s="15" t="s">
        <v>188</v>
      </c>
      <c r="E114" s="11" t="s">
        <v>189</v>
      </c>
      <c r="F114" s="11" t="s">
        <v>191</v>
      </c>
      <c r="G114" s="11" t="s">
        <v>150</v>
      </c>
      <c r="H114" s="9"/>
      <c r="I114" s="9"/>
      <c r="K114" s="9"/>
      <c r="L114" s="9">
        <v>8</v>
      </c>
      <c r="M114" s="9">
        <v>10</v>
      </c>
      <c r="N114" s="26">
        <f t="shared" si="4"/>
        <v>2.901915264074289E-3</v>
      </c>
      <c r="O114" s="27">
        <f t="shared" si="5"/>
        <v>7111.3454730121875</v>
      </c>
      <c r="P114" s="29"/>
      <c r="Q114" s="29"/>
      <c r="R114" s="29"/>
      <c r="S114" s="28"/>
    </row>
    <row r="115" spans="1:21" hidden="1" x14ac:dyDescent="0.25">
      <c r="A115" s="84">
        <v>504</v>
      </c>
      <c r="C115" s="8" t="s">
        <v>184</v>
      </c>
      <c r="D115" s="15" t="s">
        <v>152</v>
      </c>
      <c r="E115" s="11" t="s">
        <v>192</v>
      </c>
      <c r="F115" s="11" t="s">
        <v>154</v>
      </c>
      <c r="G115" s="11" t="s">
        <v>150</v>
      </c>
      <c r="H115" s="9">
        <v>67</v>
      </c>
      <c r="I115" s="9">
        <v>56</v>
      </c>
      <c r="J115" s="31">
        <v>62</v>
      </c>
      <c r="K115" s="9">
        <v>56</v>
      </c>
      <c r="L115" s="9">
        <v>61</v>
      </c>
      <c r="M115" s="9">
        <v>56</v>
      </c>
      <c r="N115" s="26">
        <f t="shared" si="4"/>
        <v>1.6250725478816019E-2</v>
      </c>
      <c r="O115" s="27">
        <f t="shared" si="5"/>
        <v>39823.534648868255</v>
      </c>
      <c r="P115" s="29">
        <v>6666</v>
      </c>
      <c r="Q115" s="29"/>
      <c r="R115" s="29"/>
      <c r="S115" s="28">
        <f>SUM(P115:R115)</f>
        <v>6666</v>
      </c>
    </row>
    <row r="116" spans="1:21" hidden="1" x14ac:dyDescent="0.25">
      <c r="A116" s="84">
        <v>504</v>
      </c>
      <c r="C116" s="8" t="s">
        <v>184</v>
      </c>
      <c r="D116" s="15" t="s">
        <v>147</v>
      </c>
      <c r="E116" s="11" t="s">
        <v>193</v>
      </c>
      <c r="F116" s="11" t="s">
        <v>194</v>
      </c>
      <c r="G116" s="11" t="s">
        <v>150</v>
      </c>
      <c r="H116" s="9">
        <v>14</v>
      </c>
      <c r="I116" s="9">
        <v>15</v>
      </c>
      <c r="J116" s="12">
        <v>18</v>
      </c>
      <c r="K116" s="9">
        <v>25</v>
      </c>
      <c r="L116" s="9">
        <v>18</v>
      </c>
      <c r="M116" s="9">
        <v>25</v>
      </c>
      <c r="N116" s="26">
        <f t="shared" si="4"/>
        <v>7.2547881601857222E-3</v>
      </c>
      <c r="O116" s="27">
        <f t="shared" si="5"/>
        <v>17778.363682530467</v>
      </c>
      <c r="P116" s="29"/>
      <c r="Q116" s="29"/>
      <c r="R116" s="29"/>
      <c r="S116" s="28"/>
    </row>
    <row r="117" spans="1:21" hidden="1" x14ac:dyDescent="0.25">
      <c r="A117" s="84">
        <v>504</v>
      </c>
      <c r="C117" s="8" t="s">
        <v>184</v>
      </c>
      <c r="D117" s="15" t="s">
        <v>175</v>
      </c>
      <c r="E117" s="11" t="s">
        <v>298</v>
      </c>
      <c r="F117" s="11" t="s">
        <v>299</v>
      </c>
      <c r="G117" s="11" t="s">
        <v>260</v>
      </c>
      <c r="H117" s="9">
        <v>16</v>
      </c>
      <c r="I117" s="9">
        <v>25</v>
      </c>
      <c r="J117" s="12">
        <v>17</v>
      </c>
      <c r="K117" s="9">
        <v>25</v>
      </c>
      <c r="L117" s="9">
        <v>16</v>
      </c>
      <c r="M117" s="9">
        <v>25</v>
      </c>
      <c r="N117" s="26">
        <f t="shared" si="4"/>
        <v>7.2547881601857222E-3</v>
      </c>
      <c r="O117" s="27">
        <f t="shared" si="5"/>
        <v>17778.363682530467</v>
      </c>
      <c r="P117" s="29">
        <v>9998</v>
      </c>
      <c r="Q117" s="29"/>
      <c r="R117" s="29"/>
      <c r="S117" s="28">
        <f>SUM(P117:R117)</f>
        <v>9998</v>
      </c>
    </row>
    <row r="118" spans="1:21" hidden="1" x14ac:dyDescent="0.25">
      <c r="A118" s="84">
        <v>504</v>
      </c>
      <c r="C118" s="8" t="s">
        <v>300</v>
      </c>
      <c r="D118" s="15" t="s">
        <v>175</v>
      </c>
      <c r="E118" s="11" t="s">
        <v>298</v>
      </c>
      <c r="F118" s="11" t="s">
        <v>301</v>
      </c>
      <c r="G118" s="11" t="s">
        <v>260</v>
      </c>
      <c r="H118" s="9">
        <v>13</v>
      </c>
      <c r="I118" s="9">
        <v>15</v>
      </c>
      <c r="J118" s="12">
        <v>15</v>
      </c>
      <c r="K118" s="9">
        <v>15</v>
      </c>
      <c r="L118" s="9">
        <v>15</v>
      </c>
      <c r="M118" s="9">
        <v>15</v>
      </c>
      <c r="N118" s="26">
        <f t="shared" si="4"/>
        <v>4.3528728961114331E-3</v>
      </c>
      <c r="O118" s="27">
        <f t="shared" si="5"/>
        <v>10667.018209518281</v>
      </c>
      <c r="P118" s="29">
        <v>14426</v>
      </c>
      <c r="Q118" s="29">
        <v>2238</v>
      </c>
      <c r="R118" s="29"/>
      <c r="S118" s="28">
        <f>SUM(P118:R118)</f>
        <v>16664</v>
      </c>
    </row>
    <row r="119" spans="1:21" hidden="1" x14ac:dyDescent="0.25">
      <c r="A119" s="84">
        <v>504</v>
      </c>
      <c r="C119" s="8" t="s">
        <v>184</v>
      </c>
      <c r="D119" s="15" t="s">
        <v>175</v>
      </c>
      <c r="E119" s="11" t="s">
        <v>368</v>
      </c>
      <c r="F119" s="11" t="s">
        <v>369</v>
      </c>
      <c r="G119" s="11" t="s">
        <v>355</v>
      </c>
      <c r="H119" s="9"/>
      <c r="I119" s="9"/>
      <c r="J119" s="12">
        <v>62</v>
      </c>
      <c r="K119" s="9">
        <v>56</v>
      </c>
      <c r="L119" s="9">
        <v>60</v>
      </c>
      <c r="M119" s="9">
        <v>56</v>
      </c>
      <c r="N119" s="26">
        <f t="shared" si="4"/>
        <v>1.6250725478816019E-2</v>
      </c>
      <c r="O119" s="27">
        <f t="shared" si="5"/>
        <v>39823.534648868255</v>
      </c>
      <c r="P119" s="29"/>
      <c r="Q119" s="29"/>
      <c r="R119" s="24"/>
      <c r="S119" s="28">
        <f>SUM(P119:R119)</f>
        <v>0</v>
      </c>
      <c r="T119" s="87"/>
      <c r="U119" s="87"/>
    </row>
    <row r="120" spans="1:21" hidden="1" x14ac:dyDescent="0.25">
      <c r="A120" s="84">
        <v>504</v>
      </c>
      <c r="C120" s="8" t="s">
        <v>184</v>
      </c>
      <c r="D120" s="32" t="s">
        <v>175</v>
      </c>
      <c r="E120" s="11" t="s">
        <v>398</v>
      </c>
      <c r="F120" s="11" t="s">
        <v>399</v>
      </c>
      <c r="G120" s="11" t="s">
        <v>380</v>
      </c>
      <c r="H120" s="9"/>
      <c r="I120" s="9"/>
      <c r="J120" s="12">
        <v>8</v>
      </c>
      <c r="K120" s="12">
        <v>10</v>
      </c>
      <c r="L120" s="12">
        <v>7</v>
      </c>
      <c r="M120" s="12">
        <v>10</v>
      </c>
      <c r="N120" s="26">
        <f t="shared" si="4"/>
        <v>2.901915264074289E-3</v>
      </c>
      <c r="O120" s="27">
        <f t="shared" si="5"/>
        <v>7111.3454730121875</v>
      </c>
      <c r="P120" s="29"/>
      <c r="Q120" s="29"/>
      <c r="R120" s="29"/>
      <c r="S120" s="28"/>
    </row>
    <row r="121" spans="1:21" hidden="1" x14ac:dyDescent="0.25">
      <c r="A121" s="84">
        <v>504</v>
      </c>
      <c r="C121" s="8" t="s">
        <v>184</v>
      </c>
      <c r="D121" s="15" t="s">
        <v>152</v>
      </c>
      <c r="E121" s="11" t="s">
        <v>400</v>
      </c>
      <c r="F121" s="11" t="s">
        <v>401</v>
      </c>
      <c r="G121" s="11" t="s">
        <v>380</v>
      </c>
      <c r="H121" s="9">
        <v>52</v>
      </c>
      <c r="I121" s="9">
        <v>55</v>
      </c>
      <c r="J121" s="12">
        <v>62</v>
      </c>
      <c r="K121" s="9">
        <v>45</v>
      </c>
      <c r="L121" s="9">
        <v>29</v>
      </c>
      <c r="M121" s="9">
        <v>35</v>
      </c>
      <c r="N121" s="26">
        <f t="shared" si="4"/>
        <v>1.0156703424260012E-2</v>
      </c>
      <c r="O121" s="27">
        <f t="shared" si="5"/>
        <v>24889.70915554266</v>
      </c>
      <c r="P121" s="29">
        <v>37327</v>
      </c>
      <c r="Q121" s="29"/>
      <c r="R121" s="29"/>
      <c r="S121" s="28">
        <f>SUM(P121:R121)</f>
        <v>37327</v>
      </c>
    </row>
    <row r="122" spans="1:21" hidden="1" x14ac:dyDescent="0.25">
      <c r="A122" s="84">
        <v>504</v>
      </c>
      <c r="C122" s="8" t="s">
        <v>184</v>
      </c>
      <c r="D122" s="15" t="s">
        <v>175</v>
      </c>
      <c r="E122" s="11" t="s">
        <v>402</v>
      </c>
      <c r="F122" s="11" t="s">
        <v>403</v>
      </c>
      <c r="G122" s="11" t="s">
        <v>380</v>
      </c>
      <c r="H122" s="9">
        <v>11</v>
      </c>
      <c r="I122" s="9">
        <v>15</v>
      </c>
      <c r="J122" s="12">
        <v>18</v>
      </c>
      <c r="K122" s="9">
        <v>25</v>
      </c>
      <c r="L122" s="9">
        <v>16</v>
      </c>
      <c r="M122" s="9">
        <v>25</v>
      </c>
      <c r="N122" s="26">
        <f t="shared" si="4"/>
        <v>7.2547881601857222E-3</v>
      </c>
      <c r="O122" s="27">
        <f t="shared" si="5"/>
        <v>17778.363682530467</v>
      </c>
      <c r="P122" s="29">
        <v>29995</v>
      </c>
      <c r="Q122" s="24"/>
      <c r="R122" s="24"/>
      <c r="S122" s="28">
        <f>SUM(P122:R122)</f>
        <v>29995</v>
      </c>
    </row>
    <row r="123" spans="1:21" hidden="1" x14ac:dyDescent="0.25">
      <c r="A123" s="84">
        <v>504</v>
      </c>
      <c r="C123" s="8" t="s">
        <v>300</v>
      </c>
      <c r="D123" s="15" t="s">
        <v>175</v>
      </c>
      <c r="E123" s="11" t="s">
        <v>368</v>
      </c>
      <c r="F123" s="11" t="s">
        <v>406</v>
      </c>
      <c r="G123" s="11" t="s">
        <v>380</v>
      </c>
      <c r="H123" s="9">
        <v>12</v>
      </c>
      <c r="I123" s="9">
        <v>15</v>
      </c>
      <c r="J123" s="12">
        <v>14</v>
      </c>
      <c r="K123" s="9">
        <v>15</v>
      </c>
      <c r="L123" s="9">
        <v>13</v>
      </c>
      <c r="M123" s="9">
        <v>15</v>
      </c>
      <c r="N123" s="26">
        <f t="shared" si="4"/>
        <v>4.3528728961114331E-3</v>
      </c>
      <c r="O123" s="27">
        <f t="shared" si="5"/>
        <v>10667.018209518281</v>
      </c>
      <c r="P123" s="29"/>
      <c r="Q123" s="29"/>
      <c r="R123" s="24"/>
      <c r="S123" s="28"/>
    </row>
    <row r="124" spans="1:21" hidden="1" x14ac:dyDescent="0.25">
      <c r="A124" s="84">
        <v>505</v>
      </c>
      <c r="C124" s="8" t="s">
        <v>202</v>
      </c>
      <c r="D124" s="15" t="s">
        <v>175</v>
      </c>
      <c r="E124" s="11" t="s">
        <v>203</v>
      </c>
      <c r="F124" s="11" t="s">
        <v>204</v>
      </c>
      <c r="G124" s="11" t="s">
        <v>150</v>
      </c>
      <c r="H124" s="9">
        <v>45</v>
      </c>
      <c r="I124" s="9">
        <v>55</v>
      </c>
      <c r="J124" s="12">
        <v>44</v>
      </c>
      <c r="K124" s="9">
        <v>45</v>
      </c>
      <c r="L124" s="9">
        <v>48</v>
      </c>
      <c r="M124" s="9">
        <v>55</v>
      </c>
      <c r="N124" s="26">
        <f t="shared" si="4"/>
        <v>1.5960533952408588E-2</v>
      </c>
      <c r="O124" s="27">
        <f t="shared" si="5"/>
        <v>39112.400101567029</v>
      </c>
      <c r="P124" s="29">
        <v>15114</v>
      </c>
      <c r="Q124" s="29">
        <v>1550</v>
      </c>
      <c r="R124" s="29"/>
      <c r="S124" s="28">
        <f>SUM(P124:R124)</f>
        <v>16664</v>
      </c>
    </row>
    <row r="125" spans="1:21" hidden="1" x14ac:dyDescent="0.25">
      <c r="A125" s="84">
        <v>505</v>
      </c>
      <c r="C125" s="8" t="s">
        <v>202</v>
      </c>
      <c r="D125" s="15" t="s">
        <v>205</v>
      </c>
      <c r="E125" s="11" t="s">
        <v>206</v>
      </c>
      <c r="F125" s="11" t="s">
        <v>207</v>
      </c>
      <c r="G125" s="11" t="s">
        <v>150</v>
      </c>
      <c r="H125" s="9"/>
      <c r="I125" s="9"/>
      <c r="K125" s="9"/>
      <c r="L125" s="9">
        <v>301</v>
      </c>
      <c r="M125" s="9">
        <v>55</v>
      </c>
      <c r="N125" s="26">
        <f t="shared" si="4"/>
        <v>1.5960533952408588E-2</v>
      </c>
      <c r="O125" s="27">
        <f t="shared" si="5"/>
        <v>39112.400101567029</v>
      </c>
      <c r="P125" s="29"/>
      <c r="Q125" s="29"/>
      <c r="R125" s="29"/>
      <c r="S125" s="28"/>
    </row>
    <row r="126" spans="1:21" hidden="1" x14ac:dyDescent="0.25">
      <c r="A126" s="84">
        <v>505</v>
      </c>
      <c r="C126" s="8" t="s">
        <v>202</v>
      </c>
      <c r="D126" s="15" t="s">
        <v>152</v>
      </c>
      <c r="E126" s="11" t="s">
        <v>208</v>
      </c>
      <c r="F126" s="11" t="s">
        <v>209</v>
      </c>
      <c r="G126" s="11" t="s">
        <v>150</v>
      </c>
      <c r="H126" s="9">
        <v>222</v>
      </c>
      <c r="I126" s="9">
        <v>56</v>
      </c>
      <c r="J126" s="12">
        <v>248</v>
      </c>
      <c r="K126" s="9">
        <v>56</v>
      </c>
      <c r="L126" s="9">
        <v>250</v>
      </c>
      <c r="M126" s="9">
        <v>56</v>
      </c>
      <c r="N126" s="26">
        <f t="shared" si="4"/>
        <v>1.6250725478816019E-2</v>
      </c>
      <c r="O126" s="27">
        <f t="shared" si="5"/>
        <v>39823.534648868255</v>
      </c>
      <c r="P126" s="29">
        <v>14414</v>
      </c>
      <c r="Q126" s="29">
        <v>2250</v>
      </c>
      <c r="R126" s="24"/>
      <c r="S126" s="28">
        <f>SUM(P126:R126)</f>
        <v>16664</v>
      </c>
    </row>
    <row r="127" spans="1:21" hidden="1" x14ac:dyDescent="0.25">
      <c r="A127" s="84">
        <v>505</v>
      </c>
      <c r="C127" s="8" t="s">
        <v>202</v>
      </c>
      <c r="D127" s="15" t="s">
        <v>175</v>
      </c>
      <c r="E127" s="11" t="s">
        <v>321</v>
      </c>
      <c r="F127" s="11" t="s">
        <v>322</v>
      </c>
      <c r="G127" s="11" t="s">
        <v>260</v>
      </c>
      <c r="H127" s="9">
        <v>25</v>
      </c>
      <c r="I127" s="9">
        <v>25</v>
      </c>
      <c r="J127" s="12">
        <v>24</v>
      </c>
      <c r="K127" s="9">
        <v>35</v>
      </c>
      <c r="L127" s="9">
        <v>26</v>
      </c>
      <c r="M127" s="9">
        <v>35</v>
      </c>
      <c r="N127" s="26">
        <f t="shared" si="4"/>
        <v>1.0156703424260012E-2</v>
      </c>
      <c r="O127" s="27">
        <f t="shared" si="5"/>
        <v>24889.70915554266</v>
      </c>
      <c r="P127" s="29">
        <v>30595</v>
      </c>
      <c r="Q127" s="29">
        <v>6732</v>
      </c>
      <c r="R127" s="29"/>
      <c r="S127" s="28">
        <f>SUM(P127:R127)</f>
        <v>37327</v>
      </c>
    </row>
    <row r="128" spans="1:21" hidden="1" x14ac:dyDescent="0.25">
      <c r="A128" s="84">
        <v>505</v>
      </c>
      <c r="C128" s="8" t="s">
        <v>202</v>
      </c>
      <c r="D128" s="15" t="s">
        <v>205</v>
      </c>
      <c r="E128" s="11" t="s">
        <v>206</v>
      </c>
      <c r="F128" s="11" t="s">
        <v>371</v>
      </c>
      <c r="G128" s="11" t="s">
        <v>355</v>
      </c>
      <c r="H128" s="9"/>
      <c r="I128" s="9"/>
      <c r="K128" s="9">
        <v>56</v>
      </c>
      <c r="L128" s="9">
        <v>201</v>
      </c>
      <c r="M128" s="9">
        <v>48</v>
      </c>
      <c r="N128" s="26">
        <f t="shared" si="4"/>
        <v>1.3929193267556587E-2</v>
      </c>
      <c r="O128" s="27">
        <f t="shared" si="5"/>
        <v>34134.458270458505</v>
      </c>
      <c r="P128" s="29"/>
      <c r="Q128" s="29"/>
      <c r="R128" s="29"/>
      <c r="S128" s="28"/>
    </row>
    <row r="129" spans="1:21" hidden="1" x14ac:dyDescent="0.25">
      <c r="A129" s="84">
        <v>506</v>
      </c>
      <c r="C129" s="8" t="s">
        <v>212</v>
      </c>
      <c r="D129" s="15" t="s">
        <v>155</v>
      </c>
      <c r="E129" s="11" t="s">
        <v>213</v>
      </c>
      <c r="F129" s="11" t="s">
        <v>197</v>
      </c>
      <c r="G129" s="11" t="s">
        <v>150</v>
      </c>
      <c r="H129" s="9">
        <v>48</v>
      </c>
      <c r="I129" s="9">
        <v>55</v>
      </c>
      <c r="J129" s="12">
        <v>51</v>
      </c>
      <c r="K129" s="9">
        <v>45</v>
      </c>
      <c r="L129" s="9">
        <v>46</v>
      </c>
      <c r="M129" s="9">
        <v>55</v>
      </c>
      <c r="N129" s="26">
        <f t="shared" si="4"/>
        <v>1.5960533952408588E-2</v>
      </c>
      <c r="O129" s="27">
        <f t="shared" si="5"/>
        <v>39112.400101567029</v>
      </c>
      <c r="P129" s="29">
        <v>25000</v>
      </c>
      <c r="Q129" s="29"/>
      <c r="R129" s="29">
        <v>4995</v>
      </c>
      <c r="S129" s="28">
        <f t="shared" ref="S129:S135" si="6">SUM(P129:R129)</f>
        <v>29995</v>
      </c>
    </row>
    <row r="130" spans="1:21" hidden="1" x14ac:dyDescent="0.25">
      <c r="A130" s="84">
        <v>506</v>
      </c>
      <c r="C130" s="8" t="s">
        <v>212</v>
      </c>
      <c r="D130" s="15" t="s">
        <v>147</v>
      </c>
      <c r="E130" s="11" t="s">
        <v>214</v>
      </c>
      <c r="F130" s="11" t="s">
        <v>215</v>
      </c>
      <c r="G130" s="11" t="s">
        <v>150</v>
      </c>
      <c r="H130" s="9"/>
      <c r="I130" s="9"/>
      <c r="J130" s="12">
        <v>13</v>
      </c>
      <c r="K130" s="9">
        <v>10</v>
      </c>
      <c r="L130" s="9">
        <v>9</v>
      </c>
      <c r="M130" s="9">
        <v>10</v>
      </c>
      <c r="N130" s="26">
        <f t="shared" si="4"/>
        <v>2.901915264074289E-3</v>
      </c>
      <c r="O130" s="27">
        <f t="shared" si="5"/>
        <v>7111.3454730121875</v>
      </c>
      <c r="P130" s="29">
        <v>6666</v>
      </c>
      <c r="Q130" s="29"/>
      <c r="R130" s="29"/>
      <c r="S130" s="28">
        <f t="shared" si="6"/>
        <v>6666</v>
      </c>
    </row>
    <row r="131" spans="1:21" s="87" customFormat="1" hidden="1" x14ac:dyDescent="0.25">
      <c r="A131" s="84">
        <v>506</v>
      </c>
      <c r="B131" s="84"/>
      <c r="C131" s="8" t="s">
        <v>212</v>
      </c>
      <c r="D131" s="15" t="s">
        <v>175</v>
      </c>
      <c r="E131" s="11" t="s">
        <v>256</v>
      </c>
      <c r="F131" s="11" t="s">
        <v>250</v>
      </c>
      <c r="G131" s="11" t="s">
        <v>251</v>
      </c>
      <c r="H131" s="9">
        <v>97</v>
      </c>
      <c r="I131" s="9">
        <v>35</v>
      </c>
      <c r="J131" s="12">
        <v>82</v>
      </c>
      <c r="K131" s="9">
        <v>35</v>
      </c>
      <c r="L131" s="9">
        <v>55</v>
      </c>
      <c r="M131" s="9">
        <v>25</v>
      </c>
      <c r="N131" s="26">
        <f t="shared" si="4"/>
        <v>7.2547881601857222E-3</v>
      </c>
      <c r="O131" s="27">
        <f t="shared" si="5"/>
        <v>17778.363682530467</v>
      </c>
      <c r="P131" s="29">
        <v>5416</v>
      </c>
      <c r="Q131" s="29">
        <v>1250</v>
      </c>
      <c r="R131" s="29"/>
      <c r="S131" s="28">
        <f t="shared" si="6"/>
        <v>6666</v>
      </c>
      <c r="T131" s="85"/>
      <c r="U131" s="17"/>
    </row>
    <row r="132" spans="1:21" hidden="1" x14ac:dyDescent="0.25">
      <c r="A132" s="84">
        <v>506</v>
      </c>
      <c r="C132" s="8" t="s">
        <v>212</v>
      </c>
      <c r="D132" s="15" t="s">
        <v>175</v>
      </c>
      <c r="E132" s="11" t="s">
        <v>326</v>
      </c>
      <c r="F132" s="11" t="s">
        <v>327</v>
      </c>
      <c r="G132" s="11" t="s">
        <v>260</v>
      </c>
      <c r="H132" s="9">
        <v>9</v>
      </c>
      <c r="I132" s="9">
        <v>10</v>
      </c>
      <c r="J132" s="12">
        <v>8</v>
      </c>
      <c r="K132" s="9">
        <v>10</v>
      </c>
      <c r="L132" s="9">
        <v>12</v>
      </c>
      <c r="M132" s="9">
        <v>15</v>
      </c>
      <c r="N132" s="26">
        <f t="shared" si="4"/>
        <v>4.3528728961114331E-3</v>
      </c>
      <c r="O132" s="27">
        <f t="shared" si="5"/>
        <v>10667.018209518281</v>
      </c>
      <c r="P132" s="29">
        <v>23329</v>
      </c>
      <c r="Q132" s="29"/>
      <c r="R132" s="29"/>
      <c r="S132" s="28">
        <f t="shared" si="6"/>
        <v>23329</v>
      </c>
    </row>
    <row r="133" spans="1:21" hidden="1" x14ac:dyDescent="0.25">
      <c r="A133" s="84">
        <v>506</v>
      </c>
      <c r="C133" s="8" t="s">
        <v>212</v>
      </c>
      <c r="D133" s="15" t="s">
        <v>175</v>
      </c>
      <c r="E133" s="11" t="s">
        <v>256</v>
      </c>
      <c r="F133" s="11" t="s">
        <v>372</v>
      </c>
      <c r="G133" s="11" t="s">
        <v>355</v>
      </c>
      <c r="H133" s="9">
        <v>83</v>
      </c>
      <c r="I133" s="9">
        <v>35</v>
      </c>
      <c r="J133" s="12">
        <v>81</v>
      </c>
      <c r="K133" s="9">
        <v>55</v>
      </c>
      <c r="L133" s="9">
        <v>69</v>
      </c>
      <c r="M133" s="9">
        <v>56</v>
      </c>
      <c r="N133" s="26">
        <f t="shared" si="4"/>
        <v>1.6250725478816019E-2</v>
      </c>
      <c r="O133" s="27">
        <f t="shared" si="5"/>
        <v>39823.534648868255</v>
      </c>
      <c r="P133" s="29">
        <v>16664</v>
      </c>
      <c r="Q133" s="29"/>
      <c r="R133" s="29"/>
      <c r="S133" s="28">
        <f t="shared" si="6"/>
        <v>16664</v>
      </c>
    </row>
    <row r="134" spans="1:21" hidden="1" x14ac:dyDescent="0.25">
      <c r="A134" s="84">
        <v>506</v>
      </c>
      <c r="C134" s="8" t="s">
        <v>212</v>
      </c>
      <c r="D134" s="15" t="s">
        <v>147</v>
      </c>
      <c r="E134" s="11" t="s">
        <v>404</v>
      </c>
      <c r="F134" s="11" t="s">
        <v>405</v>
      </c>
      <c r="G134" s="11" t="s">
        <v>380</v>
      </c>
      <c r="H134" s="9"/>
      <c r="I134" s="9"/>
      <c r="J134" s="12">
        <v>34</v>
      </c>
      <c r="K134" s="9">
        <v>25</v>
      </c>
      <c r="L134" s="9">
        <v>23</v>
      </c>
      <c r="M134" s="9">
        <v>25</v>
      </c>
      <c r="N134" s="26">
        <f t="shared" si="4"/>
        <v>7.2547881601857222E-3</v>
      </c>
      <c r="O134" s="27">
        <f t="shared" si="5"/>
        <v>17778.363682530467</v>
      </c>
      <c r="P134" s="29">
        <v>9998</v>
      </c>
      <c r="Q134" s="24"/>
      <c r="R134" s="24"/>
      <c r="S134" s="28">
        <f t="shared" si="6"/>
        <v>9998</v>
      </c>
    </row>
    <row r="135" spans="1:21" hidden="1" x14ac:dyDescent="0.25">
      <c r="A135" s="84">
        <v>506</v>
      </c>
      <c r="C135" s="8" t="s">
        <v>212</v>
      </c>
      <c r="D135" s="32" t="s">
        <v>413</v>
      </c>
      <c r="E135" s="11" t="s">
        <v>414</v>
      </c>
      <c r="F135" s="11" t="s">
        <v>415</v>
      </c>
      <c r="G135" s="11" t="s">
        <v>380</v>
      </c>
      <c r="H135" s="9">
        <v>13</v>
      </c>
      <c r="I135" s="9">
        <v>15</v>
      </c>
      <c r="J135" s="12">
        <v>13</v>
      </c>
      <c r="K135" s="12">
        <v>15</v>
      </c>
      <c r="L135" s="12">
        <v>14</v>
      </c>
      <c r="M135" s="12">
        <v>15</v>
      </c>
      <c r="N135" s="26">
        <f t="shared" si="4"/>
        <v>4.3528728961114331E-3</v>
      </c>
      <c r="O135" s="27">
        <f t="shared" si="5"/>
        <v>10667.018209518281</v>
      </c>
      <c r="P135" s="29">
        <v>9998</v>
      </c>
      <c r="Q135" s="24"/>
      <c r="R135" s="24"/>
      <c r="S135" s="28">
        <f t="shared" si="6"/>
        <v>9998</v>
      </c>
    </row>
    <row r="136" spans="1:21" hidden="1" x14ac:dyDescent="0.25">
      <c r="A136" s="84">
        <v>506</v>
      </c>
      <c r="C136" s="8" t="s">
        <v>212</v>
      </c>
      <c r="D136" s="15" t="s">
        <v>175</v>
      </c>
      <c r="E136" s="11" t="s">
        <v>416</v>
      </c>
      <c r="F136" s="11" t="s">
        <v>417</v>
      </c>
      <c r="G136" s="11" t="s">
        <v>380</v>
      </c>
      <c r="H136" s="9">
        <v>15</v>
      </c>
      <c r="I136" s="9">
        <v>15</v>
      </c>
      <c r="J136" s="12">
        <v>19</v>
      </c>
      <c r="K136" s="9">
        <v>15</v>
      </c>
      <c r="L136" s="9">
        <v>13</v>
      </c>
      <c r="M136" s="9">
        <v>15</v>
      </c>
      <c r="N136" s="26">
        <f t="shared" si="4"/>
        <v>4.3528728961114331E-3</v>
      </c>
      <c r="O136" s="27">
        <f t="shared" si="5"/>
        <v>10667.018209518281</v>
      </c>
      <c r="P136" s="29"/>
      <c r="Q136" s="29"/>
      <c r="R136" s="29"/>
      <c r="S136" s="28"/>
    </row>
    <row r="137" spans="1:21" hidden="1" x14ac:dyDescent="0.25">
      <c r="A137" s="84">
        <v>507</v>
      </c>
      <c r="C137" s="8" t="s">
        <v>219</v>
      </c>
      <c r="D137" s="15" t="s">
        <v>147</v>
      </c>
      <c r="E137" s="11" t="s">
        <v>220</v>
      </c>
      <c r="F137" s="11" t="s">
        <v>221</v>
      </c>
      <c r="G137" s="11" t="s">
        <v>150</v>
      </c>
      <c r="H137" s="9"/>
      <c r="I137" s="9"/>
      <c r="K137" s="9">
        <v>30</v>
      </c>
      <c r="L137" s="9">
        <v>41</v>
      </c>
      <c r="M137" s="9">
        <v>30</v>
      </c>
      <c r="N137" s="26">
        <f t="shared" si="4"/>
        <v>8.7057457922228663E-3</v>
      </c>
      <c r="O137" s="27">
        <f t="shared" si="5"/>
        <v>21334.036419036562</v>
      </c>
      <c r="P137" s="29"/>
      <c r="Q137" s="24"/>
      <c r="R137" s="24"/>
      <c r="S137" s="28"/>
    </row>
    <row r="138" spans="1:21" hidden="1" x14ac:dyDescent="0.25">
      <c r="A138" s="84">
        <v>507</v>
      </c>
      <c r="C138" s="8" t="s">
        <v>219</v>
      </c>
      <c r="D138" s="15" t="s">
        <v>155</v>
      </c>
      <c r="E138" s="11" t="s">
        <v>222</v>
      </c>
      <c r="F138" s="11" t="s">
        <v>223</v>
      </c>
      <c r="G138" s="11" t="s">
        <v>150</v>
      </c>
      <c r="H138" s="9">
        <v>29</v>
      </c>
      <c r="I138" s="9">
        <v>35</v>
      </c>
      <c r="J138" s="12">
        <v>35</v>
      </c>
      <c r="K138" s="9">
        <v>35</v>
      </c>
      <c r="L138" s="9">
        <v>29</v>
      </c>
      <c r="M138" s="9">
        <v>35</v>
      </c>
      <c r="N138" s="26">
        <f t="shared" si="4"/>
        <v>1.0156703424260012E-2</v>
      </c>
      <c r="O138" s="27">
        <f t="shared" si="5"/>
        <v>24889.70915554266</v>
      </c>
      <c r="P138" s="29">
        <v>37327</v>
      </c>
      <c r="Q138" s="24"/>
      <c r="R138" s="24"/>
      <c r="S138" s="28">
        <f>SUM(P138:R138)</f>
        <v>37327</v>
      </c>
    </row>
    <row r="139" spans="1:21" hidden="1" x14ac:dyDescent="0.25">
      <c r="A139" s="84">
        <v>507</v>
      </c>
      <c r="C139" s="8" t="s">
        <v>219</v>
      </c>
      <c r="D139" s="15" t="s">
        <v>175</v>
      </c>
      <c r="E139" s="11" t="s">
        <v>224</v>
      </c>
      <c r="F139" s="11" t="s">
        <v>225</v>
      </c>
      <c r="G139" s="11" t="s">
        <v>150</v>
      </c>
      <c r="H139" s="9">
        <v>30</v>
      </c>
      <c r="I139" s="9">
        <v>35</v>
      </c>
      <c r="J139" s="12">
        <v>34</v>
      </c>
      <c r="K139" s="9">
        <v>35</v>
      </c>
      <c r="L139" s="9">
        <v>34</v>
      </c>
      <c r="M139" s="9">
        <v>35</v>
      </c>
      <c r="N139" s="26">
        <f t="shared" si="4"/>
        <v>1.0156703424260012E-2</v>
      </c>
      <c r="O139" s="27">
        <f t="shared" si="5"/>
        <v>24889.70915554266</v>
      </c>
      <c r="P139" s="29">
        <v>20996</v>
      </c>
      <c r="Q139" s="29">
        <v>8999</v>
      </c>
      <c r="R139" s="24"/>
      <c r="S139" s="28">
        <f>SUM(P139:R139)</f>
        <v>29995</v>
      </c>
    </row>
    <row r="140" spans="1:21" hidden="1" x14ac:dyDescent="0.25">
      <c r="A140" s="84">
        <v>507</v>
      </c>
      <c r="C140" s="8" t="s">
        <v>219</v>
      </c>
      <c r="D140" s="15" t="s">
        <v>175</v>
      </c>
      <c r="E140" s="11" t="s">
        <v>226</v>
      </c>
      <c r="F140" s="11" t="s">
        <v>227</v>
      </c>
      <c r="G140" s="11" t="s">
        <v>150</v>
      </c>
      <c r="H140" s="9">
        <v>239</v>
      </c>
      <c r="I140" s="9">
        <v>56</v>
      </c>
      <c r="J140" s="12">
        <v>242</v>
      </c>
      <c r="K140" s="9">
        <v>56</v>
      </c>
      <c r="L140" s="9">
        <v>220</v>
      </c>
      <c r="M140" s="9">
        <v>56</v>
      </c>
      <c r="N140" s="26">
        <f t="shared" si="4"/>
        <v>1.6250725478816019E-2</v>
      </c>
      <c r="O140" s="27">
        <f t="shared" si="5"/>
        <v>39823.534648868255</v>
      </c>
      <c r="P140" s="29">
        <v>17329</v>
      </c>
      <c r="Q140" s="29">
        <v>6000</v>
      </c>
      <c r="R140" s="24"/>
      <c r="S140" s="28">
        <f>SUM(P140:R140)</f>
        <v>23329</v>
      </c>
    </row>
    <row r="141" spans="1:21" hidden="1" x14ac:dyDescent="0.25">
      <c r="A141" s="84">
        <v>507</v>
      </c>
      <c r="C141" s="8" t="s">
        <v>219</v>
      </c>
      <c r="D141" s="15" t="s">
        <v>147</v>
      </c>
      <c r="E141" s="11" t="s">
        <v>228</v>
      </c>
      <c r="F141" s="11" t="s">
        <v>228</v>
      </c>
      <c r="G141" s="11" t="s">
        <v>150</v>
      </c>
      <c r="H141" s="9">
        <v>26</v>
      </c>
      <c r="I141" s="9">
        <v>35</v>
      </c>
      <c r="J141" s="12">
        <v>22</v>
      </c>
      <c r="K141" s="9">
        <v>25</v>
      </c>
      <c r="L141" s="9">
        <v>25</v>
      </c>
      <c r="M141" s="9">
        <v>25</v>
      </c>
      <c r="N141" s="26">
        <f t="shared" ref="N141:N164" si="7">M141/$M$171</f>
        <v>7.2547881601857222E-3</v>
      </c>
      <c r="O141" s="27">
        <f t="shared" ref="O141:O164" si="8">$G$8*N141</f>
        <v>17778.363682530467</v>
      </c>
      <c r="P141" s="29"/>
      <c r="Q141" s="29"/>
      <c r="R141" s="24"/>
      <c r="S141" s="28"/>
    </row>
    <row r="142" spans="1:21" hidden="1" x14ac:dyDescent="0.25">
      <c r="A142" s="84">
        <v>507</v>
      </c>
      <c r="C142" s="8" t="s">
        <v>229</v>
      </c>
      <c r="D142" s="15" t="s">
        <v>175</v>
      </c>
      <c r="E142" s="11" t="s">
        <v>230</v>
      </c>
      <c r="F142" s="11" t="s">
        <v>231</v>
      </c>
      <c r="G142" s="11" t="s">
        <v>150</v>
      </c>
      <c r="H142" s="9">
        <v>33</v>
      </c>
      <c r="I142" s="9">
        <v>35</v>
      </c>
      <c r="J142" s="12">
        <v>30</v>
      </c>
      <c r="K142" s="9">
        <v>35</v>
      </c>
      <c r="L142" s="9">
        <v>35</v>
      </c>
      <c r="M142" s="9">
        <v>35</v>
      </c>
      <c r="N142" s="26">
        <f t="shared" si="7"/>
        <v>1.0156703424260012E-2</v>
      </c>
      <c r="O142" s="27">
        <f t="shared" si="8"/>
        <v>24889.70915554266</v>
      </c>
      <c r="P142" s="29">
        <v>36660</v>
      </c>
      <c r="Q142" s="29"/>
      <c r="R142" s="29"/>
      <c r="S142" s="28">
        <f>SUM(P142:R142)</f>
        <v>36660</v>
      </c>
    </row>
    <row r="143" spans="1:21" hidden="1" x14ac:dyDescent="0.25">
      <c r="A143" s="84">
        <v>507</v>
      </c>
      <c r="C143" s="8" t="s">
        <v>229</v>
      </c>
      <c r="D143" s="15" t="s">
        <v>175</v>
      </c>
      <c r="E143" s="11" t="s">
        <v>230</v>
      </c>
      <c r="F143" s="11" t="s">
        <v>232</v>
      </c>
      <c r="G143" s="11" t="s">
        <v>150</v>
      </c>
      <c r="H143" s="9">
        <v>58</v>
      </c>
      <c r="I143" s="9">
        <v>56</v>
      </c>
      <c r="J143" s="12">
        <v>54</v>
      </c>
      <c r="K143" s="9">
        <v>55</v>
      </c>
      <c r="L143" s="9">
        <v>55</v>
      </c>
      <c r="M143" s="9">
        <v>55</v>
      </c>
      <c r="N143" s="26">
        <f t="shared" si="7"/>
        <v>1.5960533952408588E-2</v>
      </c>
      <c r="O143" s="27">
        <f t="shared" si="8"/>
        <v>39112.400101567029</v>
      </c>
      <c r="P143" s="29">
        <v>6666</v>
      </c>
      <c r="Q143" s="24"/>
      <c r="R143" s="24"/>
      <c r="S143" s="28">
        <f>SUM(P143:R143)</f>
        <v>6666</v>
      </c>
      <c r="T143" s="87"/>
      <c r="U143" s="87"/>
    </row>
    <row r="144" spans="1:21" hidden="1" x14ac:dyDescent="0.25">
      <c r="A144" s="84">
        <v>507</v>
      </c>
      <c r="C144" s="8" t="s">
        <v>219</v>
      </c>
      <c r="D144" s="15" t="s">
        <v>147</v>
      </c>
      <c r="E144" s="11" t="s">
        <v>220</v>
      </c>
      <c r="F144" s="11" t="s">
        <v>247</v>
      </c>
      <c r="G144" s="11" t="s">
        <v>248</v>
      </c>
      <c r="H144" s="9"/>
      <c r="I144" s="9"/>
      <c r="K144" s="9">
        <v>10</v>
      </c>
      <c r="L144" s="9">
        <v>11</v>
      </c>
      <c r="M144" s="9">
        <v>10</v>
      </c>
      <c r="N144" s="26">
        <f t="shared" si="7"/>
        <v>2.901915264074289E-3</v>
      </c>
      <c r="O144" s="27">
        <f t="shared" si="8"/>
        <v>7111.3454730121875</v>
      </c>
      <c r="P144" s="29"/>
      <c r="Q144" s="24"/>
      <c r="R144" s="24"/>
      <c r="S144" s="28"/>
    </row>
    <row r="145" spans="1:21" hidden="1" x14ac:dyDescent="0.25">
      <c r="A145" s="84">
        <v>507</v>
      </c>
      <c r="C145" s="8" t="s">
        <v>229</v>
      </c>
      <c r="D145" s="15" t="s">
        <v>175</v>
      </c>
      <c r="E145" s="11" t="s">
        <v>257</v>
      </c>
      <c r="F145" s="11" t="s">
        <v>257</v>
      </c>
      <c r="G145" s="11" t="s">
        <v>251</v>
      </c>
      <c r="H145" s="9">
        <v>62</v>
      </c>
      <c r="I145" s="9">
        <v>35</v>
      </c>
      <c r="J145" s="12">
        <v>74</v>
      </c>
      <c r="K145" s="9">
        <v>35</v>
      </c>
      <c r="L145" s="9">
        <v>64</v>
      </c>
      <c r="M145" s="9">
        <v>35</v>
      </c>
      <c r="N145" s="26">
        <f t="shared" si="7"/>
        <v>1.0156703424260012E-2</v>
      </c>
      <c r="O145" s="27">
        <f t="shared" si="8"/>
        <v>24889.70915554266</v>
      </c>
      <c r="P145" s="47">
        <f>SUM(P78:P144)</f>
        <v>743340</v>
      </c>
      <c r="Q145" s="81">
        <f>SUM(Q78:Q144)</f>
        <v>35533</v>
      </c>
      <c r="R145" s="81">
        <f>SUM(R78:R144)</f>
        <v>4995</v>
      </c>
      <c r="S145" s="81">
        <f>SUM(S78:S144)</f>
        <v>783868</v>
      </c>
    </row>
    <row r="146" spans="1:21" hidden="1" x14ac:dyDescent="0.25">
      <c r="A146" s="84">
        <v>507</v>
      </c>
      <c r="C146" s="8" t="s">
        <v>219</v>
      </c>
      <c r="D146" s="15" t="s">
        <v>175</v>
      </c>
      <c r="E146" s="11" t="s">
        <v>344</v>
      </c>
      <c r="F146" s="11" t="s">
        <v>345</v>
      </c>
      <c r="G146" s="11" t="s">
        <v>260</v>
      </c>
      <c r="H146" s="9">
        <v>17</v>
      </c>
      <c r="I146" s="9">
        <v>25</v>
      </c>
      <c r="J146" s="12">
        <v>17</v>
      </c>
      <c r="K146" s="9">
        <v>15</v>
      </c>
      <c r="L146" s="9">
        <v>30</v>
      </c>
      <c r="M146" s="9">
        <v>35</v>
      </c>
      <c r="N146" s="26">
        <f t="shared" si="7"/>
        <v>1.0156703424260012E-2</v>
      </c>
      <c r="O146" s="27">
        <f t="shared" si="8"/>
        <v>24889.70915554266</v>
      </c>
      <c r="P146" s="29"/>
      <c r="Q146" s="29"/>
      <c r="R146" s="29"/>
      <c r="S146" s="28"/>
    </row>
    <row r="147" spans="1:21" hidden="1" x14ac:dyDescent="0.25">
      <c r="A147" s="84">
        <v>507</v>
      </c>
      <c r="C147" s="8" t="s">
        <v>219</v>
      </c>
      <c r="D147" s="15" t="s">
        <v>147</v>
      </c>
      <c r="E147" s="11" t="s">
        <v>220</v>
      </c>
      <c r="F147" s="11" t="s">
        <v>424</v>
      </c>
      <c r="G147" s="11" t="s">
        <v>380</v>
      </c>
      <c r="H147" s="9"/>
      <c r="I147" s="9"/>
      <c r="K147" s="9">
        <v>30</v>
      </c>
      <c r="L147" s="9">
        <v>38</v>
      </c>
      <c r="M147" s="9">
        <v>30</v>
      </c>
      <c r="N147" s="26">
        <f t="shared" si="7"/>
        <v>8.7057457922228663E-3</v>
      </c>
      <c r="O147" s="27">
        <f t="shared" si="8"/>
        <v>21334.036419036562</v>
      </c>
      <c r="P147" s="29"/>
      <c r="Q147" s="24"/>
      <c r="R147" s="24"/>
      <c r="S147" s="28"/>
    </row>
    <row r="148" spans="1:21" hidden="1" x14ac:dyDescent="0.25">
      <c r="A148" s="84">
        <v>507</v>
      </c>
      <c r="C148" s="8" t="s">
        <v>219</v>
      </c>
      <c r="D148" s="15" t="s">
        <v>175</v>
      </c>
      <c r="E148" s="11" t="s">
        <v>425</v>
      </c>
      <c r="F148" s="11" t="s">
        <v>426</v>
      </c>
      <c r="G148" s="11" t="s">
        <v>380</v>
      </c>
      <c r="H148" s="9">
        <v>9</v>
      </c>
      <c r="I148" s="9">
        <v>10</v>
      </c>
      <c r="J148" s="12">
        <v>11</v>
      </c>
      <c r="K148" s="9">
        <v>10</v>
      </c>
      <c r="L148" s="9">
        <v>7</v>
      </c>
      <c r="M148" s="9">
        <v>10</v>
      </c>
      <c r="N148" s="26">
        <f t="shared" si="7"/>
        <v>2.901915264074289E-3</v>
      </c>
      <c r="O148" s="27">
        <f t="shared" si="8"/>
        <v>7111.3454730121875</v>
      </c>
      <c r="P148" s="29"/>
      <c r="Q148" s="29"/>
      <c r="R148" s="24"/>
      <c r="S148" s="28"/>
      <c r="T148" s="87"/>
      <c r="U148" s="87"/>
    </row>
    <row r="149" spans="1:21" hidden="1" x14ac:dyDescent="0.25">
      <c r="A149" s="84">
        <v>507</v>
      </c>
      <c r="C149" s="8" t="s">
        <v>219</v>
      </c>
      <c r="D149" s="15" t="s">
        <v>175</v>
      </c>
      <c r="E149" s="11" t="s">
        <v>427</v>
      </c>
      <c r="F149" s="11" t="s">
        <v>428</v>
      </c>
      <c r="G149" s="11" t="s">
        <v>380</v>
      </c>
      <c r="H149" s="9">
        <v>28</v>
      </c>
      <c r="I149" s="9">
        <v>35</v>
      </c>
      <c r="J149" s="12">
        <v>35</v>
      </c>
      <c r="K149" s="9">
        <v>35</v>
      </c>
      <c r="L149" s="9">
        <v>29</v>
      </c>
      <c r="M149" s="9">
        <v>35</v>
      </c>
      <c r="N149" s="26">
        <f t="shared" si="7"/>
        <v>1.0156703424260012E-2</v>
      </c>
      <c r="O149" s="27">
        <f t="shared" si="8"/>
        <v>24889.70915554266</v>
      </c>
      <c r="P149" s="29"/>
      <c r="Q149" s="29"/>
      <c r="R149" s="24"/>
      <c r="S149" s="28"/>
      <c r="T149" s="87"/>
      <c r="U149" s="87"/>
    </row>
    <row r="150" spans="1:21" hidden="1" x14ac:dyDescent="0.25">
      <c r="A150" s="84">
        <v>507</v>
      </c>
      <c r="C150" s="8" t="s">
        <v>229</v>
      </c>
      <c r="D150" s="15" t="s">
        <v>147</v>
      </c>
      <c r="E150" s="11" t="s">
        <v>220</v>
      </c>
      <c r="F150" s="11" t="s">
        <v>429</v>
      </c>
      <c r="G150" s="11" t="s">
        <v>380</v>
      </c>
      <c r="H150" s="9"/>
      <c r="I150" s="9"/>
      <c r="K150" s="9">
        <v>30</v>
      </c>
      <c r="L150" s="9">
        <v>89</v>
      </c>
      <c r="M150" s="9">
        <v>30</v>
      </c>
      <c r="N150" s="26">
        <f t="shared" si="7"/>
        <v>8.7057457922228663E-3</v>
      </c>
      <c r="O150" s="27">
        <f t="shared" si="8"/>
        <v>21334.036419036562</v>
      </c>
      <c r="P150" s="29"/>
      <c r="Q150" s="24"/>
      <c r="R150" s="24"/>
      <c r="S150" s="28"/>
    </row>
    <row r="151" spans="1:21" hidden="1" x14ac:dyDescent="0.25">
      <c r="A151" s="84">
        <v>509</v>
      </c>
      <c r="C151" s="8" t="s">
        <v>174</v>
      </c>
      <c r="D151" s="15" t="s">
        <v>175</v>
      </c>
      <c r="E151" s="11" t="s">
        <v>176</v>
      </c>
      <c r="F151" s="11"/>
      <c r="G151" s="11" t="s">
        <v>150</v>
      </c>
      <c r="H151" s="9"/>
      <c r="I151" s="9"/>
      <c r="K151" s="9">
        <v>15</v>
      </c>
      <c r="L151" s="9">
        <v>9</v>
      </c>
      <c r="M151" s="9">
        <v>10</v>
      </c>
      <c r="N151" s="26">
        <f t="shared" si="7"/>
        <v>2.901915264074289E-3</v>
      </c>
      <c r="O151" s="27">
        <f t="shared" si="8"/>
        <v>7111.3454730121875</v>
      </c>
      <c r="P151" s="29"/>
      <c r="Q151" s="24"/>
      <c r="R151" s="24"/>
      <c r="S151" s="28"/>
    </row>
    <row r="152" spans="1:21" hidden="1" x14ac:dyDescent="0.25">
      <c r="A152" s="84">
        <v>509</v>
      </c>
      <c r="C152" s="8" t="s">
        <v>174</v>
      </c>
      <c r="D152" s="15" t="s">
        <v>155</v>
      </c>
      <c r="E152" s="11" t="s">
        <v>177</v>
      </c>
      <c r="F152" s="11" t="s">
        <v>178</v>
      </c>
      <c r="G152" s="11" t="s">
        <v>150</v>
      </c>
      <c r="H152" s="9">
        <v>48</v>
      </c>
      <c r="I152" s="9">
        <v>55</v>
      </c>
      <c r="J152" s="12">
        <v>57</v>
      </c>
      <c r="K152" s="9">
        <v>45</v>
      </c>
      <c r="L152" s="9">
        <v>44</v>
      </c>
      <c r="M152" s="9">
        <v>45</v>
      </c>
      <c r="N152" s="26">
        <f t="shared" si="7"/>
        <v>1.30586186883343E-2</v>
      </c>
      <c r="O152" s="27">
        <f t="shared" si="8"/>
        <v>32001.054628554844</v>
      </c>
      <c r="P152" s="29"/>
      <c r="Q152" s="24"/>
      <c r="R152" s="24"/>
      <c r="S152" s="28"/>
    </row>
    <row r="153" spans="1:21" hidden="1" x14ac:dyDescent="0.25">
      <c r="A153" s="84">
        <v>509</v>
      </c>
      <c r="C153" s="8" t="s">
        <v>174</v>
      </c>
      <c r="D153" s="15" t="s">
        <v>175</v>
      </c>
      <c r="E153" s="11" t="s">
        <v>179</v>
      </c>
      <c r="F153" s="11" t="s">
        <v>180</v>
      </c>
      <c r="G153" s="11" t="s">
        <v>150</v>
      </c>
      <c r="H153" s="9">
        <v>6</v>
      </c>
      <c r="I153" s="9">
        <v>10</v>
      </c>
      <c r="J153" s="12">
        <v>6</v>
      </c>
      <c r="K153" s="9">
        <v>10</v>
      </c>
      <c r="L153" s="9">
        <v>6</v>
      </c>
      <c r="M153" s="9">
        <v>10</v>
      </c>
      <c r="N153" s="26">
        <f t="shared" si="7"/>
        <v>2.901915264074289E-3</v>
      </c>
      <c r="O153" s="27">
        <f t="shared" si="8"/>
        <v>7111.3454730121875</v>
      </c>
      <c r="P153" s="29">
        <v>6666</v>
      </c>
      <c r="Q153" s="24"/>
      <c r="R153" s="24"/>
      <c r="S153" s="28">
        <f>SUM(P153:R153)</f>
        <v>6666</v>
      </c>
    </row>
    <row r="154" spans="1:21" hidden="1" x14ac:dyDescent="0.25">
      <c r="A154" s="84">
        <v>509</v>
      </c>
      <c r="C154" s="8" t="s">
        <v>174</v>
      </c>
      <c r="D154" s="15" t="s">
        <v>175</v>
      </c>
      <c r="E154" s="11" t="s">
        <v>296</v>
      </c>
      <c r="F154" s="11" t="s">
        <v>297</v>
      </c>
      <c r="G154" s="11" t="s">
        <v>260</v>
      </c>
      <c r="H154" s="9">
        <v>10</v>
      </c>
      <c r="I154" s="9">
        <v>10</v>
      </c>
      <c r="J154" s="12">
        <v>11</v>
      </c>
      <c r="K154" s="9">
        <v>15</v>
      </c>
      <c r="L154" s="9">
        <v>12</v>
      </c>
      <c r="M154" s="9">
        <v>15</v>
      </c>
      <c r="N154" s="26">
        <f t="shared" si="7"/>
        <v>4.3528728961114331E-3</v>
      </c>
      <c r="O154" s="27">
        <f t="shared" si="8"/>
        <v>10667.018209518281</v>
      </c>
      <c r="P154" s="29">
        <v>6666</v>
      </c>
      <c r="Q154" s="24"/>
      <c r="R154" s="24"/>
      <c r="S154" s="28">
        <f>SUM(P154:R154)</f>
        <v>6666</v>
      </c>
    </row>
    <row r="155" spans="1:21" hidden="1" x14ac:dyDescent="0.25">
      <c r="A155" s="84">
        <v>509</v>
      </c>
      <c r="C155" s="8" t="s">
        <v>316</v>
      </c>
      <c r="D155" s="15" t="s">
        <v>175</v>
      </c>
      <c r="E155" s="11" t="s">
        <v>317</v>
      </c>
      <c r="F155" s="11" t="s">
        <v>318</v>
      </c>
      <c r="G155" s="11" t="s">
        <v>260</v>
      </c>
      <c r="H155" s="9"/>
      <c r="I155" s="9"/>
      <c r="K155" s="9">
        <v>15</v>
      </c>
      <c r="L155" s="9">
        <v>16</v>
      </c>
      <c r="M155" s="9">
        <v>25</v>
      </c>
      <c r="N155" s="26">
        <f t="shared" si="7"/>
        <v>7.2547881601857222E-3</v>
      </c>
      <c r="O155" s="27">
        <f t="shared" si="8"/>
        <v>17778.363682530467</v>
      </c>
      <c r="P155" s="29"/>
      <c r="Q155" s="29"/>
      <c r="R155" s="29"/>
      <c r="S155" s="28"/>
    </row>
    <row r="156" spans="1:21" hidden="1" x14ac:dyDescent="0.25">
      <c r="A156" s="84">
        <v>509</v>
      </c>
      <c r="C156" s="8" t="s">
        <v>349</v>
      </c>
      <c r="D156" s="15" t="s">
        <v>175</v>
      </c>
      <c r="E156" s="11" t="s">
        <v>350</v>
      </c>
      <c r="F156" s="11" t="s">
        <v>351</v>
      </c>
      <c r="G156" s="11" t="s">
        <v>352</v>
      </c>
      <c r="H156" s="9">
        <v>30</v>
      </c>
      <c r="I156" s="9">
        <v>35</v>
      </c>
      <c r="J156" s="12">
        <v>27</v>
      </c>
      <c r="K156" s="9">
        <v>25</v>
      </c>
      <c r="L156" s="9">
        <v>17</v>
      </c>
      <c r="M156" s="9">
        <v>25</v>
      </c>
      <c r="N156" s="26">
        <f t="shared" si="7"/>
        <v>7.2547881601857222E-3</v>
      </c>
      <c r="O156" s="27">
        <f t="shared" si="8"/>
        <v>17778.363682530467</v>
      </c>
      <c r="P156" s="29">
        <v>9998</v>
      </c>
      <c r="Q156" s="24"/>
      <c r="R156" s="22"/>
      <c r="S156" s="28">
        <f>SUM(P156:R156)</f>
        <v>9998</v>
      </c>
    </row>
    <row r="157" spans="1:21" hidden="1" x14ac:dyDescent="0.25">
      <c r="A157" s="84">
        <v>509</v>
      </c>
      <c r="C157" s="8" t="s">
        <v>174</v>
      </c>
      <c r="D157" s="15" t="s">
        <v>175</v>
      </c>
      <c r="E157" s="11" t="s">
        <v>395</v>
      </c>
      <c r="F157" s="11" t="s">
        <v>395</v>
      </c>
      <c r="G157" s="11" t="s">
        <v>380</v>
      </c>
      <c r="H157" s="9">
        <v>16</v>
      </c>
      <c r="I157" s="9">
        <v>25</v>
      </c>
      <c r="J157" s="12">
        <v>18</v>
      </c>
      <c r="K157" s="9">
        <v>25</v>
      </c>
      <c r="L157" s="9">
        <v>22</v>
      </c>
      <c r="M157" s="9">
        <v>25</v>
      </c>
      <c r="N157" s="26">
        <f t="shared" si="7"/>
        <v>7.2547881601857222E-3</v>
      </c>
      <c r="O157" s="27">
        <f t="shared" si="8"/>
        <v>17778.363682530467</v>
      </c>
      <c r="P157" s="29">
        <v>4667</v>
      </c>
      <c r="Q157" s="29">
        <v>1999</v>
      </c>
      <c r="R157" s="47"/>
      <c r="S157" s="28">
        <f>SUM(P157:R157)</f>
        <v>6666</v>
      </c>
    </row>
    <row r="158" spans="1:21" hidden="1" x14ac:dyDescent="0.25">
      <c r="A158" s="84">
        <v>509</v>
      </c>
      <c r="C158" s="8" t="s">
        <v>174</v>
      </c>
      <c r="D158" s="44" t="s">
        <v>396</v>
      </c>
      <c r="E158" s="11" t="s">
        <v>179</v>
      </c>
      <c r="F158" s="11" t="s">
        <v>397</v>
      </c>
      <c r="G158" s="11" t="s">
        <v>380</v>
      </c>
      <c r="H158" s="9">
        <v>6</v>
      </c>
      <c r="I158" s="9">
        <v>10</v>
      </c>
      <c r="J158" s="12">
        <v>6</v>
      </c>
      <c r="K158" s="9">
        <v>10</v>
      </c>
      <c r="L158" s="9">
        <v>8</v>
      </c>
      <c r="M158" s="9">
        <v>10</v>
      </c>
      <c r="N158" s="26">
        <f t="shared" si="7"/>
        <v>2.901915264074289E-3</v>
      </c>
      <c r="O158" s="27">
        <f t="shared" si="8"/>
        <v>7111.3454730121875</v>
      </c>
      <c r="P158" s="29"/>
      <c r="Q158" s="29"/>
      <c r="R158" s="24"/>
      <c r="S158" s="28"/>
    </row>
    <row r="159" spans="1:21" hidden="1" x14ac:dyDescent="0.25">
      <c r="A159" s="84">
        <v>511</v>
      </c>
      <c r="C159" s="8" t="s">
        <v>161</v>
      </c>
      <c r="D159" s="15" t="s">
        <v>152</v>
      </c>
      <c r="E159" s="11" t="s">
        <v>162</v>
      </c>
      <c r="F159" s="11" t="s">
        <v>163</v>
      </c>
      <c r="G159" s="11" t="s">
        <v>150</v>
      </c>
      <c r="H159" s="9">
        <v>33</v>
      </c>
      <c r="I159" s="9">
        <v>35</v>
      </c>
      <c r="J159" s="12">
        <v>53</v>
      </c>
      <c r="K159" s="9">
        <v>56</v>
      </c>
      <c r="L159" s="9">
        <v>54</v>
      </c>
      <c r="M159" s="9">
        <v>56</v>
      </c>
      <c r="N159" s="26">
        <f t="shared" si="7"/>
        <v>1.6250725478816019E-2</v>
      </c>
      <c r="O159" s="27">
        <f t="shared" si="8"/>
        <v>39823.534648868255</v>
      </c>
      <c r="P159" s="29">
        <v>6066</v>
      </c>
      <c r="Q159" s="24">
        <v>600</v>
      </c>
      <c r="R159" s="24"/>
      <c r="S159" s="28">
        <f>SUM(P159:R159)</f>
        <v>6666</v>
      </c>
    </row>
    <row r="160" spans="1:21" hidden="1" x14ac:dyDescent="0.25">
      <c r="A160" s="84">
        <v>511</v>
      </c>
      <c r="C160" s="8" t="s">
        <v>161</v>
      </c>
      <c r="D160" s="15" t="s">
        <v>175</v>
      </c>
      <c r="E160" s="11" t="s">
        <v>284</v>
      </c>
      <c r="F160" s="11" t="s">
        <v>285</v>
      </c>
      <c r="G160" s="11" t="s">
        <v>260</v>
      </c>
      <c r="H160" s="9">
        <v>12</v>
      </c>
      <c r="I160" s="9">
        <v>15</v>
      </c>
      <c r="J160" s="12">
        <v>10</v>
      </c>
      <c r="K160" s="9">
        <v>15</v>
      </c>
      <c r="L160" s="9">
        <v>14</v>
      </c>
      <c r="M160" s="9">
        <v>15</v>
      </c>
      <c r="N160" s="26">
        <f t="shared" si="7"/>
        <v>4.3528728961114331E-3</v>
      </c>
      <c r="O160" s="27">
        <f t="shared" si="8"/>
        <v>10667.018209518281</v>
      </c>
      <c r="P160" s="29"/>
      <c r="Q160" s="29"/>
      <c r="R160" s="29"/>
      <c r="S160" s="28"/>
    </row>
    <row r="161" spans="1:21" hidden="1" x14ac:dyDescent="0.25">
      <c r="A161" s="84">
        <v>513</v>
      </c>
      <c r="C161" s="8" t="s">
        <v>418</v>
      </c>
      <c r="D161" s="15" t="s">
        <v>175</v>
      </c>
      <c r="E161" s="11" t="s">
        <v>419</v>
      </c>
      <c r="F161" s="11" t="s">
        <v>420</v>
      </c>
      <c r="G161" s="11" t="s">
        <v>380</v>
      </c>
      <c r="H161" s="9">
        <v>47</v>
      </c>
      <c r="I161" s="9">
        <v>55</v>
      </c>
      <c r="J161" s="12">
        <v>37</v>
      </c>
      <c r="K161" s="9">
        <v>45</v>
      </c>
      <c r="L161" s="9">
        <v>42</v>
      </c>
      <c r="M161" s="9">
        <v>45</v>
      </c>
      <c r="N161" s="26">
        <f t="shared" si="7"/>
        <v>1.30586186883343E-2</v>
      </c>
      <c r="O161" s="27">
        <f t="shared" si="8"/>
        <v>32001.054628554844</v>
      </c>
      <c r="P161" s="29"/>
      <c r="Q161" s="29"/>
      <c r="R161" s="29"/>
      <c r="S161" s="28">
        <f>SUM(P161:R161)</f>
        <v>0</v>
      </c>
    </row>
    <row r="162" spans="1:21" hidden="1" x14ac:dyDescent="0.25">
      <c r="A162" s="84">
        <v>513</v>
      </c>
      <c r="C162" s="8" t="s">
        <v>418</v>
      </c>
      <c r="D162" s="15" t="s">
        <v>175</v>
      </c>
      <c r="E162" s="11" t="s">
        <v>419</v>
      </c>
      <c r="F162" s="11" t="s">
        <v>421</v>
      </c>
      <c r="G162" s="11" t="s">
        <v>380</v>
      </c>
      <c r="H162" s="9"/>
      <c r="I162" s="9"/>
      <c r="K162" s="9"/>
      <c r="L162" s="9">
        <v>54</v>
      </c>
      <c r="M162" s="9">
        <v>55</v>
      </c>
      <c r="N162" s="26">
        <f t="shared" si="7"/>
        <v>1.5960533952408588E-2</v>
      </c>
      <c r="O162" s="27">
        <f t="shared" si="8"/>
        <v>39112.400101567029</v>
      </c>
      <c r="P162" s="29"/>
      <c r="Q162" s="29"/>
      <c r="R162" s="29"/>
      <c r="S162" s="28"/>
    </row>
    <row r="163" spans="1:21" hidden="1" x14ac:dyDescent="0.25">
      <c r="A163" s="84">
        <v>516</v>
      </c>
      <c r="C163" s="8" t="s">
        <v>233</v>
      </c>
      <c r="D163" s="15" t="s">
        <v>147</v>
      </c>
      <c r="E163" s="11" t="s">
        <v>234</v>
      </c>
      <c r="F163" s="11" t="s">
        <v>197</v>
      </c>
      <c r="G163" s="11" t="s">
        <v>150</v>
      </c>
      <c r="H163" s="9">
        <v>18</v>
      </c>
      <c r="I163" s="9">
        <v>25</v>
      </c>
      <c r="J163" s="12">
        <v>20</v>
      </c>
      <c r="K163" s="9">
        <v>25</v>
      </c>
      <c r="L163" s="9">
        <v>18</v>
      </c>
      <c r="M163" s="9">
        <v>25</v>
      </c>
      <c r="N163" s="26">
        <f t="shared" si="7"/>
        <v>7.2547881601857222E-3</v>
      </c>
      <c r="O163" s="27">
        <f t="shared" si="8"/>
        <v>17778.363682530467</v>
      </c>
      <c r="P163" s="29">
        <v>6666</v>
      </c>
      <c r="Q163" s="29"/>
      <c r="R163" s="29"/>
      <c r="S163" s="28">
        <f>SUM(P163:R163)</f>
        <v>6666</v>
      </c>
    </row>
    <row r="164" spans="1:21" hidden="1" x14ac:dyDescent="0.25">
      <c r="A164" s="84">
        <v>516</v>
      </c>
      <c r="C164" s="8" t="s">
        <v>233</v>
      </c>
      <c r="D164" s="32" t="s">
        <v>413</v>
      </c>
      <c r="E164" s="11" t="s">
        <v>234</v>
      </c>
      <c r="F164" s="11" t="s">
        <v>430</v>
      </c>
      <c r="G164" s="11" t="s">
        <v>380</v>
      </c>
      <c r="H164" s="9">
        <v>13</v>
      </c>
      <c r="I164" s="9">
        <v>15</v>
      </c>
      <c r="J164" s="12">
        <v>14</v>
      </c>
      <c r="K164" s="12">
        <v>15</v>
      </c>
      <c r="L164" s="12">
        <v>14</v>
      </c>
      <c r="M164" s="12">
        <v>15</v>
      </c>
      <c r="N164" s="26">
        <f t="shared" si="7"/>
        <v>4.3528728961114331E-3</v>
      </c>
      <c r="O164" s="27">
        <f t="shared" si="8"/>
        <v>10667.018209518281</v>
      </c>
      <c r="P164" s="29">
        <v>6666</v>
      </c>
      <c r="Q164" s="29"/>
      <c r="R164" s="29"/>
      <c r="S164" s="28">
        <f>SUM(P164:R164)</f>
        <v>6666</v>
      </c>
    </row>
    <row r="165" spans="1:21" s="87" customFormat="1" hidden="1" x14ac:dyDescent="0.25">
      <c r="A165" s="92"/>
      <c r="B165" s="92"/>
      <c r="C165" s="33"/>
      <c r="D165" s="34"/>
      <c r="E165" s="48"/>
      <c r="F165" s="48"/>
      <c r="G165" s="48" t="s">
        <v>150</v>
      </c>
      <c r="H165" s="34"/>
      <c r="I165" s="34"/>
      <c r="J165" s="35"/>
      <c r="K165" s="34"/>
      <c r="L165" s="34"/>
      <c r="M165" s="34"/>
      <c r="N165" s="36"/>
      <c r="O165" s="37"/>
      <c r="P165" s="82"/>
      <c r="Q165" s="38"/>
      <c r="R165" s="38"/>
      <c r="S165" s="39"/>
      <c r="T165" s="37"/>
      <c r="U165" s="93"/>
    </row>
    <row r="166" spans="1:21" s="87" customFormat="1" hidden="1" x14ac:dyDescent="0.25">
      <c r="A166" s="84"/>
      <c r="B166" s="84"/>
      <c r="C166" s="8"/>
      <c r="D166" s="15"/>
      <c r="E166" s="11"/>
      <c r="F166" s="11"/>
      <c r="G166" s="48" t="s">
        <v>251</v>
      </c>
      <c r="H166" s="40"/>
      <c r="I166" s="40"/>
      <c r="J166" s="41"/>
      <c r="K166" s="40"/>
      <c r="L166" s="40"/>
      <c r="M166" s="40"/>
      <c r="N166" s="42"/>
      <c r="O166" s="43"/>
      <c r="P166" s="82"/>
      <c r="Q166" s="39"/>
      <c r="R166" s="39"/>
      <c r="S166" s="39"/>
      <c r="T166" s="37"/>
      <c r="U166" s="94"/>
    </row>
    <row r="167" spans="1:21" hidden="1" x14ac:dyDescent="0.25">
      <c r="C167" s="8"/>
      <c r="D167" s="15"/>
      <c r="E167" s="11"/>
      <c r="F167" s="11"/>
      <c r="G167" s="48" t="s">
        <v>260</v>
      </c>
      <c r="H167" s="34"/>
      <c r="I167" s="34"/>
      <c r="J167" s="35"/>
      <c r="K167" s="34"/>
      <c r="L167" s="34"/>
      <c r="M167" s="34"/>
      <c r="N167" s="36"/>
      <c r="O167" s="37"/>
      <c r="P167" s="82"/>
      <c r="Q167" s="38"/>
      <c r="R167" s="38"/>
      <c r="S167" s="39"/>
      <c r="T167" s="37"/>
      <c r="U167" s="94"/>
    </row>
    <row r="168" spans="1:21" hidden="1" x14ac:dyDescent="0.25">
      <c r="C168" s="8"/>
      <c r="D168" s="15"/>
      <c r="E168" s="11"/>
      <c r="F168" s="11"/>
      <c r="G168" s="48"/>
      <c r="H168" s="40"/>
      <c r="I168" s="40"/>
      <c r="J168" s="41"/>
      <c r="K168" s="40"/>
      <c r="L168" s="40"/>
      <c r="M168" s="40"/>
      <c r="N168" s="42"/>
      <c r="O168" s="43"/>
      <c r="P168" s="83"/>
      <c r="Q168" s="49"/>
      <c r="R168" s="49"/>
      <c r="S168" s="50"/>
      <c r="T168" s="37"/>
      <c r="U168" s="94"/>
    </row>
    <row r="169" spans="1:21" hidden="1" x14ac:dyDescent="0.25">
      <c r="C169" s="8"/>
      <c r="D169" s="32"/>
      <c r="E169" s="11"/>
      <c r="F169" s="11"/>
      <c r="G169" s="48"/>
      <c r="H169" s="40"/>
      <c r="I169" s="40"/>
      <c r="J169" s="41"/>
      <c r="K169" s="41"/>
      <c r="L169" s="41"/>
      <c r="M169" s="41"/>
      <c r="N169" s="42"/>
      <c r="O169" s="43"/>
      <c r="P169" s="83"/>
      <c r="Q169" s="83"/>
      <c r="R169" s="83"/>
      <c r="S169" s="50"/>
      <c r="T169" s="37"/>
      <c r="U169" s="94"/>
    </row>
    <row r="170" spans="1:21" hidden="1" x14ac:dyDescent="0.25">
      <c r="C170" s="8"/>
      <c r="D170" s="32"/>
      <c r="E170" s="11"/>
      <c r="F170" s="11"/>
      <c r="G170" s="48"/>
      <c r="H170" s="40"/>
      <c r="I170" s="40"/>
      <c r="J170" s="41"/>
      <c r="K170" s="41"/>
      <c r="L170" s="41"/>
      <c r="M170" s="41"/>
      <c r="N170" s="42"/>
      <c r="O170" s="43"/>
      <c r="P170" s="83"/>
      <c r="Q170" s="83"/>
      <c r="R170" s="83"/>
      <c r="S170" s="50"/>
      <c r="T170" s="37"/>
      <c r="U170" s="94"/>
    </row>
    <row r="171" spans="1:21" hidden="1" x14ac:dyDescent="0.25">
      <c r="C171" s="11"/>
      <c r="D171" s="9"/>
      <c r="E171" s="11"/>
      <c r="F171" s="11"/>
      <c r="G171" s="11"/>
      <c r="H171" s="9">
        <f t="shared" ref="H171:M171" si="9">SUM(H14:H168)</f>
        <v>3295</v>
      </c>
      <c r="I171" s="9">
        <f t="shared" si="9"/>
        <v>2682</v>
      </c>
      <c r="J171" s="9">
        <f t="shared" si="9"/>
        <v>3576</v>
      </c>
      <c r="K171" s="9">
        <f t="shared" si="9"/>
        <v>3124</v>
      </c>
      <c r="L171" s="9">
        <f t="shared" si="9"/>
        <v>4407</v>
      </c>
      <c r="M171" s="9">
        <f t="shared" si="9"/>
        <v>3446</v>
      </c>
      <c r="N171" s="26">
        <f>K171/$K$171</f>
        <v>1</v>
      </c>
      <c r="O171" s="27">
        <f>$G$8*N171</f>
        <v>2450569.65</v>
      </c>
    </row>
    <row r="172" spans="1:21" hidden="1" x14ac:dyDescent="0.25">
      <c r="C172" s="8"/>
      <c r="D172" s="15"/>
      <c r="E172" s="8"/>
      <c r="F172" s="11"/>
      <c r="G172" s="11"/>
      <c r="H172" s="9"/>
      <c r="I172" s="9"/>
    </row>
    <row r="173" spans="1:21" hidden="1" x14ac:dyDescent="0.25">
      <c r="C173" s="51"/>
      <c r="D173" s="15"/>
      <c r="E173" s="11"/>
      <c r="F173" s="11"/>
      <c r="G173" s="11"/>
      <c r="H173" s="9"/>
      <c r="I173" s="9"/>
      <c r="O173" s="27">
        <f>SUM(O14:O168)</f>
        <v>2450569.6499999962</v>
      </c>
      <c r="U173" s="94"/>
    </row>
    <row r="174" spans="1:21" hidden="1" x14ac:dyDescent="0.25">
      <c r="C174" s="52"/>
      <c r="D174" s="15"/>
      <c r="E174" s="11"/>
      <c r="F174" s="11"/>
      <c r="G174" s="11"/>
      <c r="H174" s="9"/>
      <c r="I174" s="9"/>
    </row>
    <row r="175" spans="1:21" x14ac:dyDescent="0.25">
      <c r="C175" s="53"/>
      <c r="D175" s="15"/>
      <c r="E175" s="8"/>
      <c r="F175" s="11"/>
      <c r="G175" s="11"/>
      <c r="H175" s="9"/>
      <c r="I175" s="9"/>
    </row>
    <row r="176" spans="1:21" x14ac:dyDescent="0.25">
      <c r="C176" s="53"/>
      <c r="D176" s="15"/>
      <c r="E176" s="11"/>
      <c r="F176" s="11"/>
      <c r="G176" s="11"/>
      <c r="H176" s="9"/>
      <c r="I176" s="9"/>
    </row>
    <row r="177" spans="3:4" x14ac:dyDescent="0.25">
      <c r="C177" s="95"/>
      <c r="D177" s="19"/>
    </row>
    <row r="178" spans="3:4" x14ac:dyDescent="0.25">
      <c r="C178" s="95"/>
      <c r="D178" s="96"/>
    </row>
    <row r="179" spans="3:4" x14ac:dyDescent="0.25">
      <c r="C179" s="85"/>
      <c r="D179" s="19"/>
    </row>
    <row r="181" spans="3:4" x14ac:dyDescent="0.25">
      <c r="C181" s="85"/>
    </row>
    <row r="182" spans="3:4" x14ac:dyDescent="0.25">
      <c r="C182" s="51"/>
      <c r="D182" s="15"/>
    </row>
    <row r="183" spans="3:4" x14ac:dyDescent="0.25">
      <c r="C183" s="52"/>
      <c r="D183" s="15"/>
    </row>
    <row r="184" spans="3:4" x14ac:dyDescent="0.25">
      <c r="C184" s="53"/>
      <c r="D184" s="15"/>
    </row>
    <row r="185" spans="3:4" x14ac:dyDescent="0.25">
      <c r="C185" s="53"/>
      <c r="D185" s="15"/>
    </row>
    <row r="186" spans="3:4" x14ac:dyDescent="0.25">
      <c r="C186" s="95"/>
      <c r="D186" s="19"/>
    </row>
    <row r="187" spans="3:4" x14ac:dyDescent="0.25">
      <c r="C187" s="95"/>
      <c r="D187" s="96"/>
    </row>
    <row r="188" spans="3:4" x14ac:dyDescent="0.25">
      <c r="C188" s="85"/>
      <c r="D188" s="19"/>
    </row>
  </sheetData>
  <sortState ref="A65:XFD73">
    <sortCondition ref="C65:C73"/>
  </sortState>
  <mergeCells count="1">
    <mergeCell ref="A12:B12"/>
  </mergeCells>
  <phoneticPr fontId="0" type="noConversion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RC Pro Rata</vt:lpstr>
      <vt:lpstr>FY11A ESG funded agencies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Neunaber</dc:creator>
  <cp:lastModifiedBy>Denise Neunaber</cp:lastModifiedBy>
  <cp:lastPrinted>2012-04-27T19:04:42Z</cp:lastPrinted>
  <dcterms:created xsi:type="dcterms:W3CDTF">2012-02-16T23:17:52Z</dcterms:created>
  <dcterms:modified xsi:type="dcterms:W3CDTF">2012-05-21T17:37:49Z</dcterms:modified>
</cp:coreProperties>
</file>